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小選挙区" sheetId="1" r:id="rId1"/>
  </sheets>
  <definedNames>
    <definedName name="_xlnm.Print_Area" localSheetId="0">'小選挙区'!$D$1:$S$47</definedName>
  </definedNames>
  <calcPr fullCalcOnLoad="1"/>
</workbook>
</file>

<file path=xl/sharedStrings.xml><?xml version="1.0" encoding="utf-8"?>
<sst xmlns="http://schemas.openxmlformats.org/spreadsheetml/2006/main" count="120" uniqueCount="63">
  <si>
    <t>（第１区）</t>
  </si>
  <si>
    <t>男</t>
  </si>
  <si>
    <t>女</t>
  </si>
  <si>
    <t>計</t>
  </si>
  <si>
    <t>（第２区）</t>
  </si>
  <si>
    <t>棄権者数</t>
  </si>
  <si>
    <t>Ａ－Ｂ</t>
  </si>
  <si>
    <t>加賀市</t>
  </si>
  <si>
    <t>第２区計</t>
  </si>
  <si>
    <t>七尾市</t>
  </si>
  <si>
    <t>輪島市</t>
  </si>
  <si>
    <t>珠洲市</t>
  </si>
  <si>
    <t>津幡町</t>
  </si>
  <si>
    <t>内灘町</t>
  </si>
  <si>
    <t>志賀町</t>
  </si>
  <si>
    <t>穴水町</t>
  </si>
  <si>
    <t>門前町</t>
  </si>
  <si>
    <t>第３区計</t>
  </si>
  <si>
    <t>県計</t>
  </si>
  <si>
    <t>番号</t>
  </si>
  <si>
    <t>番号</t>
  </si>
  <si>
    <t>検算</t>
  </si>
  <si>
    <t>Ａの計</t>
  </si>
  <si>
    <t>Ｂの計</t>
  </si>
  <si>
    <t>A-Bの計</t>
  </si>
  <si>
    <t>Ａ－Ｂ男</t>
  </si>
  <si>
    <t>Ａ－Ｂ女</t>
  </si>
  <si>
    <t>Ａ－Ｂ計</t>
  </si>
  <si>
    <t>投票率（Ｂ／Ａ）</t>
  </si>
  <si>
    <t>（○印は今回発表分）</t>
  </si>
  <si>
    <t>(市計)</t>
  </si>
  <si>
    <t>山中町(江沼郡計)</t>
  </si>
  <si>
    <t>(郡計)</t>
  </si>
  <si>
    <t>(河北郡計)</t>
  </si>
  <si>
    <t>(羽咋郡計)</t>
  </si>
  <si>
    <t>県選管速報時刻</t>
  </si>
  <si>
    <t>時</t>
  </si>
  <si>
    <t>分</t>
  </si>
  <si>
    <t>（様式４）</t>
  </si>
  <si>
    <t>金沢市</t>
  </si>
  <si>
    <t>第１区計</t>
  </si>
  <si>
    <r>
      <t>発表済は</t>
    </r>
    <r>
      <rPr>
        <sz val="10"/>
        <color indexed="10"/>
        <rFont val="ＭＳ 明朝"/>
        <family val="1"/>
      </rPr>
      <t>1</t>
    </r>
    <r>
      <rPr>
        <sz val="10"/>
        <rFont val="ＭＳ 明朝"/>
        <family val="1"/>
      </rPr>
      <t>を入力</t>
    </r>
  </si>
  <si>
    <t>小松市</t>
  </si>
  <si>
    <t>（第３区）</t>
  </si>
  <si>
    <t>棄 権 者 数　Ａ－Ｂ</t>
  </si>
  <si>
    <t>（様式５－１）</t>
  </si>
  <si>
    <t>選挙当日の有権者数　Ａ</t>
  </si>
  <si>
    <t xml:space="preserve">投　票　者　数　Ｂ  </t>
  </si>
  <si>
    <t>平成１７年９月１１日執行衆議院議員総選挙投票結果中間速報表（小選挙区）</t>
  </si>
  <si>
    <t>平成１７年９月１１日執行衆議院議員総選挙投票結果調（小選挙区）</t>
  </si>
  <si>
    <t>白山市</t>
  </si>
  <si>
    <t>能美市</t>
  </si>
  <si>
    <t>川北町(能美郡計)</t>
  </si>
  <si>
    <t>野々市町(石川郡計)</t>
  </si>
  <si>
    <t>羽咋市</t>
  </si>
  <si>
    <t>かほく市</t>
  </si>
  <si>
    <t>宝達志水町</t>
  </si>
  <si>
    <t>中能登町(鹿島郡計)</t>
  </si>
  <si>
    <t>能登町</t>
  </si>
  <si>
    <t>(鳳珠郡計)</t>
  </si>
  <si>
    <t>市 町 名</t>
  </si>
  <si>
    <t>22</t>
  </si>
  <si>
    <t>32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</si>
</sst>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"/>
    <numFmt numFmtId="178" formatCode="#,##0.0;[Red]\-#,##0.0"/>
    <numFmt numFmtId="179" formatCode="#,##0_ ;[Red]\-#,##0\ "/>
    <numFmt numFmtId="180" formatCode="#,##0.00_ ;[Red]\-#,##0.00\ "/>
    <numFmt numFmtId="181" formatCode="0.00_ "/>
    <numFmt numFmtId="182" formatCode="0.000_ "/>
    <numFmt numFmtId="183" formatCode="0.0_ "/>
    <numFmt numFmtId="184" formatCode="0_ "/>
    <numFmt numFmtId="185" formatCode="#,##0_ 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2"/>
      <color indexed="10"/>
      <name val="ＭＳ 明朝"/>
      <family val="1"/>
    </font>
    <font>
      <sz val="24"/>
      <color indexed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176" fontId="3" fillId="0" borderId="0" xfId="16" applyNumberFormat="1" applyFont="1" applyAlignment="1" applyProtection="1">
      <alignment vertical="center"/>
      <protection/>
    </xf>
    <xf numFmtId="3" fontId="3" fillId="0" borderId="0" xfId="16" applyNumberFormat="1" applyFont="1" applyAlignment="1">
      <alignment horizontal="center" vertical="center"/>
    </xf>
    <xf numFmtId="3" fontId="3" fillId="0" borderId="0" xfId="16" applyNumberFormat="1" applyFont="1" applyAlignment="1">
      <alignment vertical="center"/>
    </xf>
    <xf numFmtId="4" fontId="3" fillId="0" borderId="0" xfId="16" applyNumberFormat="1" applyFont="1" applyAlignment="1">
      <alignment vertical="center"/>
    </xf>
    <xf numFmtId="38" fontId="3" fillId="0" borderId="0" xfId="16" applyFont="1" applyAlignment="1" applyProtection="1">
      <alignment vertical="center"/>
      <protection locked="0"/>
    </xf>
    <xf numFmtId="38" fontId="3" fillId="0" borderId="0" xfId="16" applyFont="1" applyAlignment="1" applyProtection="1">
      <alignment vertical="center"/>
      <protection/>
    </xf>
    <xf numFmtId="38" fontId="3" fillId="0" borderId="0" xfId="16" applyFont="1" applyAlignment="1">
      <alignment vertical="center"/>
    </xf>
    <xf numFmtId="38" fontId="3" fillId="0" borderId="0" xfId="16" applyFont="1" applyAlignment="1" applyProtection="1">
      <alignment horizontal="left" vertical="center"/>
      <protection/>
    </xf>
    <xf numFmtId="38" fontId="3" fillId="0" borderId="0" xfId="16" applyFont="1" applyAlignment="1" applyProtection="1">
      <alignment horizontal="center" vertical="center"/>
      <protection/>
    </xf>
    <xf numFmtId="3" fontId="3" fillId="0" borderId="0" xfId="16" applyNumberFormat="1" applyFont="1" applyAlignment="1">
      <alignment horizontal="center"/>
    </xf>
    <xf numFmtId="3" fontId="3" fillId="0" borderId="0" xfId="16" applyNumberFormat="1" applyFont="1" applyAlignment="1">
      <alignment horizontal="left"/>
    </xf>
    <xf numFmtId="4" fontId="3" fillId="0" borderId="0" xfId="16" applyNumberFormat="1" applyFont="1" applyAlignment="1">
      <alignment horizontal="center"/>
    </xf>
    <xf numFmtId="38" fontId="3" fillId="0" borderId="0" xfId="16" applyFont="1" applyAlignment="1" applyProtection="1">
      <alignment horizontal="center"/>
      <protection/>
    </xf>
    <xf numFmtId="4" fontId="3" fillId="0" borderId="0" xfId="16" applyNumberFormat="1" applyFont="1" applyAlignment="1">
      <alignment horizontal="right" vertical="center"/>
    </xf>
    <xf numFmtId="38" fontId="3" fillId="0" borderId="0" xfId="16" applyFont="1" applyBorder="1" applyAlignment="1" applyProtection="1">
      <alignment vertical="center" wrapText="1"/>
      <protection locked="0"/>
    </xf>
    <xf numFmtId="38" fontId="3" fillId="2" borderId="1" xfId="16" applyFont="1" applyFill="1" applyBorder="1" applyAlignment="1" applyProtection="1">
      <alignment vertical="center"/>
      <protection locked="0"/>
    </xf>
    <xf numFmtId="3" fontId="3" fillId="0" borderId="2" xfId="16" applyNumberFormat="1" applyFont="1" applyBorder="1" applyAlignment="1">
      <alignment horizontal="center" vertical="center"/>
    </xf>
    <xf numFmtId="3" fontId="3" fillId="0" borderId="3" xfId="16" applyNumberFormat="1" applyFont="1" applyBorder="1" applyAlignment="1">
      <alignment horizontal="center" vertical="center"/>
    </xf>
    <xf numFmtId="3" fontId="3" fillId="0" borderId="4" xfId="16" applyNumberFormat="1" applyFont="1" applyBorder="1" applyAlignment="1">
      <alignment horizontal="center" vertical="center"/>
    </xf>
    <xf numFmtId="3" fontId="3" fillId="0" borderId="5" xfId="16" applyNumberFormat="1" applyFont="1" applyBorder="1" applyAlignment="1">
      <alignment horizontal="center" vertical="center"/>
    </xf>
    <xf numFmtId="3" fontId="3" fillId="0" borderId="6" xfId="16" applyNumberFormat="1" applyFont="1" applyBorder="1" applyAlignment="1">
      <alignment horizontal="center" vertical="center"/>
    </xf>
    <xf numFmtId="4" fontId="3" fillId="0" borderId="5" xfId="16" applyNumberFormat="1" applyFont="1" applyBorder="1" applyAlignment="1">
      <alignment horizontal="center" vertical="center"/>
    </xf>
    <xf numFmtId="4" fontId="3" fillId="0" borderId="3" xfId="16" applyNumberFormat="1" applyFont="1" applyBorder="1" applyAlignment="1">
      <alignment horizontal="center" vertical="center"/>
    </xf>
    <xf numFmtId="4" fontId="3" fillId="0" borderId="4" xfId="16" applyNumberFormat="1" applyFont="1" applyBorder="1" applyAlignment="1">
      <alignment horizontal="center" vertical="center"/>
    </xf>
    <xf numFmtId="3" fontId="3" fillId="0" borderId="2" xfId="16" applyNumberFormat="1" applyFont="1" applyBorder="1" applyAlignment="1">
      <alignment horizontal="distributed" vertical="center"/>
    </xf>
    <xf numFmtId="3" fontId="3" fillId="0" borderId="3" xfId="16" applyNumberFormat="1" applyFont="1" applyBorder="1" applyAlignment="1">
      <alignment horizontal="distributed" vertical="center"/>
    </xf>
    <xf numFmtId="4" fontId="3" fillId="0" borderId="3" xfId="16" applyNumberFormat="1" applyFont="1" applyBorder="1" applyAlignment="1">
      <alignment horizontal="distributed" vertical="center"/>
    </xf>
    <xf numFmtId="3" fontId="3" fillId="0" borderId="5" xfId="16" applyNumberFormat="1" applyFont="1" applyBorder="1" applyAlignment="1">
      <alignment horizontal="distributed" vertical="center"/>
    </xf>
    <xf numFmtId="3" fontId="3" fillId="0" borderId="6" xfId="16" applyNumberFormat="1" applyFont="1" applyBorder="1" applyAlignment="1">
      <alignment horizontal="distributed" vertical="center"/>
    </xf>
    <xf numFmtId="3" fontId="3" fillId="0" borderId="4" xfId="16" applyNumberFormat="1" applyFont="1" applyBorder="1" applyAlignment="1">
      <alignment horizontal="distributed" vertical="center"/>
    </xf>
    <xf numFmtId="4" fontId="3" fillId="0" borderId="2" xfId="16" applyNumberFormat="1" applyFont="1" applyBorder="1" applyAlignment="1">
      <alignment horizontal="distributed" vertical="center"/>
    </xf>
    <xf numFmtId="3" fontId="6" fillId="0" borderId="7" xfId="16" applyNumberFormat="1" applyFont="1" applyBorder="1" applyAlignment="1">
      <alignment horizontal="distributed" vertical="center"/>
    </xf>
    <xf numFmtId="3" fontId="5" fillId="3" borderId="8" xfId="16" applyNumberFormat="1" applyFont="1" applyFill="1" applyBorder="1" applyAlignment="1" applyProtection="1">
      <alignment vertical="center"/>
      <protection locked="0"/>
    </xf>
    <xf numFmtId="3" fontId="3" fillId="0" borderId="9" xfId="16" applyNumberFormat="1" applyFont="1" applyBorder="1" applyAlignment="1">
      <alignment horizontal="left" vertical="center"/>
    </xf>
    <xf numFmtId="3" fontId="3" fillId="0" borderId="10" xfId="16" applyNumberFormat="1" applyFont="1" applyBorder="1" applyAlignment="1">
      <alignment horizontal="center" vertical="center"/>
    </xf>
    <xf numFmtId="3" fontId="3" fillId="0" borderId="11" xfId="16" applyNumberFormat="1" applyFont="1" applyBorder="1" applyAlignment="1">
      <alignment horizontal="center" vertical="center"/>
    </xf>
    <xf numFmtId="3" fontId="5" fillId="3" borderId="12" xfId="16" applyNumberFormat="1" applyFont="1" applyFill="1" applyBorder="1" applyAlignment="1" applyProtection="1">
      <alignment vertical="center"/>
      <protection locked="0"/>
    </xf>
    <xf numFmtId="3" fontId="5" fillId="3" borderId="13" xfId="16" applyNumberFormat="1" applyFont="1" applyFill="1" applyBorder="1" applyAlignment="1" applyProtection="1">
      <alignment vertical="center"/>
      <protection locked="0"/>
    </xf>
    <xf numFmtId="3" fontId="5" fillId="3" borderId="14" xfId="16" applyNumberFormat="1" applyFont="1" applyFill="1" applyBorder="1" applyAlignment="1" applyProtection="1">
      <alignment vertical="center"/>
      <protection locked="0"/>
    </xf>
    <xf numFmtId="3" fontId="5" fillId="3" borderId="15" xfId="16" applyNumberFormat="1" applyFont="1" applyFill="1" applyBorder="1" applyAlignment="1" applyProtection="1">
      <alignment vertical="center"/>
      <protection locked="0"/>
    </xf>
    <xf numFmtId="4" fontId="5" fillId="0" borderId="14" xfId="16" applyNumberFormat="1" applyFont="1" applyFill="1" applyBorder="1" applyAlignment="1" applyProtection="1">
      <alignment vertical="center"/>
      <protection/>
    </xf>
    <xf numFmtId="4" fontId="5" fillId="0" borderId="12" xfId="16" applyNumberFormat="1" applyFont="1" applyFill="1" applyBorder="1" applyAlignment="1" applyProtection="1">
      <alignment vertical="center"/>
      <protection/>
    </xf>
    <xf numFmtId="4" fontId="5" fillId="0" borderId="13" xfId="16" applyNumberFormat="1" applyFont="1" applyFill="1" applyBorder="1" applyAlignment="1" applyProtection="1">
      <alignment vertical="center"/>
      <protection/>
    </xf>
    <xf numFmtId="3" fontId="5" fillId="0" borderId="16" xfId="16" applyNumberFormat="1" applyFont="1" applyBorder="1" applyAlignment="1">
      <alignment vertical="center"/>
    </xf>
    <xf numFmtId="3" fontId="5" fillId="0" borderId="17" xfId="16" applyNumberFormat="1" applyFont="1" applyBorder="1" applyAlignment="1">
      <alignment vertical="center"/>
    </xf>
    <xf numFmtId="3" fontId="5" fillId="0" borderId="18" xfId="16" applyNumberFormat="1" applyFont="1" applyBorder="1" applyAlignment="1">
      <alignment vertical="center"/>
    </xf>
    <xf numFmtId="3" fontId="5" fillId="0" borderId="19" xfId="16" applyNumberFormat="1" applyFont="1" applyBorder="1" applyAlignment="1">
      <alignment vertical="center"/>
    </xf>
    <xf numFmtId="4" fontId="5" fillId="0" borderId="19" xfId="16" applyNumberFormat="1" applyFont="1" applyBorder="1" applyAlignment="1">
      <alignment vertical="center"/>
    </xf>
    <xf numFmtId="4" fontId="5" fillId="0" borderId="17" xfId="16" applyNumberFormat="1" applyFont="1" applyBorder="1" applyAlignment="1">
      <alignment vertical="center"/>
    </xf>
    <xf numFmtId="4" fontId="5" fillId="0" borderId="18" xfId="16" applyNumberFormat="1" applyFont="1" applyBorder="1" applyAlignment="1">
      <alignment vertical="center"/>
    </xf>
    <xf numFmtId="4" fontId="5" fillId="0" borderId="20" xfId="16" applyNumberFormat="1" applyFont="1" applyFill="1" applyBorder="1" applyAlignment="1" applyProtection="1">
      <alignment vertical="center"/>
      <protection/>
    </xf>
    <xf numFmtId="4" fontId="5" fillId="0" borderId="21" xfId="16" applyNumberFormat="1" applyFont="1" applyFill="1" applyBorder="1" applyAlignment="1" applyProtection="1">
      <alignment vertical="center"/>
      <protection/>
    </xf>
    <xf numFmtId="4" fontId="5" fillId="0" borderId="22" xfId="16" applyNumberFormat="1" applyFont="1" applyFill="1" applyBorder="1" applyAlignment="1" applyProtection="1">
      <alignment vertical="center"/>
      <protection/>
    </xf>
    <xf numFmtId="4" fontId="5" fillId="0" borderId="23" xfId="16" applyNumberFormat="1" applyFont="1" applyFill="1" applyBorder="1" applyAlignment="1" applyProtection="1">
      <alignment vertical="center"/>
      <protection/>
    </xf>
    <xf numFmtId="4" fontId="5" fillId="0" borderId="24" xfId="16" applyNumberFormat="1" applyFont="1" applyFill="1" applyBorder="1" applyAlignment="1" applyProtection="1">
      <alignment vertical="center"/>
      <protection/>
    </xf>
    <xf numFmtId="4" fontId="5" fillId="0" borderId="25" xfId="16" applyNumberFormat="1" applyFont="1" applyFill="1" applyBorder="1" applyAlignment="1" applyProtection="1">
      <alignment vertical="center"/>
      <protection/>
    </xf>
    <xf numFmtId="4" fontId="5" fillId="0" borderId="26" xfId="16" applyNumberFormat="1" applyFont="1" applyFill="1" applyBorder="1" applyAlignment="1" applyProtection="1">
      <alignment vertical="center"/>
      <protection/>
    </xf>
    <xf numFmtId="4" fontId="5" fillId="0" borderId="27" xfId="16" applyNumberFormat="1" applyFont="1" applyFill="1" applyBorder="1" applyAlignment="1" applyProtection="1">
      <alignment vertical="center"/>
      <protection/>
    </xf>
    <xf numFmtId="4" fontId="5" fillId="0" borderId="28" xfId="16" applyNumberFormat="1" applyFont="1" applyFill="1" applyBorder="1" applyAlignment="1" applyProtection="1">
      <alignment vertical="center"/>
      <protection/>
    </xf>
    <xf numFmtId="3" fontId="5" fillId="0" borderId="29" xfId="16" applyNumberFormat="1" applyFont="1" applyBorder="1" applyAlignment="1">
      <alignment horizontal="distributed" vertical="center"/>
    </xf>
    <xf numFmtId="3" fontId="5" fillId="0" borderId="8" xfId="16" applyNumberFormat="1" applyFont="1" applyBorder="1" applyAlignment="1">
      <alignment vertical="center"/>
    </xf>
    <xf numFmtId="3" fontId="5" fillId="0" borderId="12" xfId="16" applyNumberFormat="1" applyFont="1" applyBorder="1" applyAlignment="1">
      <alignment vertical="center"/>
    </xf>
    <xf numFmtId="3" fontId="5" fillId="0" borderId="13" xfId="16" applyNumberFormat="1" applyFont="1" applyBorder="1" applyAlignment="1">
      <alignment vertical="center"/>
    </xf>
    <xf numFmtId="3" fontId="5" fillId="0" borderId="14" xfId="16" applyNumberFormat="1" applyFont="1" applyBorder="1" applyAlignment="1">
      <alignment vertical="center"/>
    </xf>
    <xf numFmtId="3" fontId="5" fillId="0" borderId="15" xfId="16" applyNumberFormat="1" applyFont="1" applyBorder="1" applyAlignment="1">
      <alignment vertical="center"/>
    </xf>
    <xf numFmtId="4" fontId="5" fillId="0" borderId="8" xfId="16" applyNumberFormat="1" applyFont="1" applyFill="1" applyBorder="1" applyAlignment="1" applyProtection="1">
      <alignment vertical="center"/>
      <protection/>
    </xf>
    <xf numFmtId="3" fontId="5" fillId="0" borderId="30" xfId="16" applyNumberFormat="1" applyFont="1" applyBorder="1" applyAlignment="1">
      <alignment horizontal="distributed" vertical="center"/>
    </xf>
    <xf numFmtId="3" fontId="5" fillId="0" borderId="2" xfId="16" applyNumberFormat="1" applyFont="1" applyBorder="1" applyAlignment="1">
      <alignment vertical="center"/>
    </xf>
    <xf numFmtId="3" fontId="5" fillId="0" borderId="3" xfId="16" applyNumberFormat="1" applyFont="1" applyBorder="1" applyAlignment="1">
      <alignment vertical="center"/>
    </xf>
    <xf numFmtId="3" fontId="5" fillId="0" borderId="4" xfId="16" applyNumberFormat="1" applyFont="1" applyBorder="1" applyAlignment="1">
      <alignment vertical="center"/>
    </xf>
    <xf numFmtId="4" fontId="5" fillId="0" borderId="2" xfId="16" applyNumberFormat="1" applyFont="1" applyFill="1" applyBorder="1" applyAlignment="1" applyProtection="1">
      <alignment vertical="center"/>
      <protection/>
    </xf>
    <xf numFmtId="4" fontId="5" fillId="0" borderId="3" xfId="16" applyNumberFormat="1" applyFont="1" applyFill="1" applyBorder="1" applyAlignment="1" applyProtection="1">
      <alignment vertical="center"/>
      <protection/>
    </xf>
    <xf numFmtId="4" fontId="5" fillId="0" borderId="4" xfId="16" applyNumberFormat="1" applyFont="1" applyFill="1" applyBorder="1" applyAlignment="1" applyProtection="1">
      <alignment vertical="center"/>
      <protection/>
    </xf>
    <xf numFmtId="3" fontId="5" fillId="0" borderId="7" xfId="16" applyNumberFormat="1" applyFont="1" applyBorder="1" applyAlignment="1">
      <alignment horizontal="distributed" vertical="center"/>
    </xf>
    <xf numFmtId="4" fontId="5" fillId="0" borderId="16" xfId="16" applyNumberFormat="1" applyFont="1" applyBorder="1" applyAlignment="1" applyProtection="1">
      <alignment vertical="center"/>
      <protection/>
    </xf>
    <xf numFmtId="4" fontId="5" fillId="0" borderId="17" xfId="16" applyNumberFormat="1" applyFont="1" applyBorder="1" applyAlignment="1" applyProtection="1">
      <alignment vertical="center"/>
      <protection/>
    </xf>
    <xf numFmtId="4" fontId="5" fillId="0" borderId="18" xfId="16" applyNumberFormat="1" applyFont="1" applyBorder="1" applyAlignment="1" applyProtection="1">
      <alignment vertical="center"/>
      <protection/>
    </xf>
    <xf numFmtId="3" fontId="3" fillId="0" borderId="31" xfId="16" applyNumberFormat="1" applyFont="1" applyBorder="1" applyAlignment="1">
      <alignment horizontal="center" vertical="center"/>
    </xf>
    <xf numFmtId="176" fontId="4" fillId="0" borderId="0" xfId="16" applyNumberFormat="1" applyFont="1" applyAlignment="1" applyProtection="1">
      <alignment vertical="center"/>
      <protection/>
    </xf>
    <xf numFmtId="176" fontId="4" fillId="0" borderId="0" xfId="16" applyNumberFormat="1" applyFont="1" applyAlignment="1" applyProtection="1">
      <alignment horizontal="center" vertical="center"/>
      <protection/>
    </xf>
    <xf numFmtId="176" fontId="4" fillId="0" borderId="0" xfId="16" applyNumberFormat="1" applyFont="1" applyFill="1" applyBorder="1" applyAlignment="1" applyProtection="1">
      <alignment vertical="center" wrapText="1"/>
      <protection/>
    </xf>
    <xf numFmtId="49" fontId="3" fillId="3" borderId="9" xfId="16" applyNumberFormat="1" applyFont="1" applyFill="1" applyBorder="1" applyAlignment="1" applyProtection="1">
      <alignment horizontal="center" vertical="center"/>
      <protection locked="0"/>
    </xf>
    <xf numFmtId="49" fontId="3" fillId="3" borderId="10" xfId="16" applyNumberFormat="1" applyFont="1" applyFill="1" applyBorder="1" applyAlignment="1" applyProtection="1">
      <alignment horizontal="center" vertical="center"/>
      <protection locked="0"/>
    </xf>
    <xf numFmtId="4" fontId="5" fillId="0" borderId="32" xfId="16" applyNumberFormat="1" applyFont="1" applyFill="1" applyBorder="1" applyAlignment="1" applyProtection="1">
      <alignment vertical="center"/>
      <protection/>
    </xf>
    <xf numFmtId="4" fontId="5" fillId="0" borderId="33" xfId="16" applyNumberFormat="1" applyFont="1" applyFill="1" applyBorder="1" applyAlignment="1" applyProtection="1">
      <alignment vertical="center"/>
      <protection/>
    </xf>
    <xf numFmtId="4" fontId="5" fillId="0" borderId="34" xfId="16" applyNumberFormat="1" applyFont="1" applyFill="1" applyBorder="1" applyAlignment="1" applyProtection="1">
      <alignment vertical="center"/>
      <protection/>
    </xf>
    <xf numFmtId="3" fontId="5" fillId="0" borderId="35" xfId="16" applyNumberFormat="1" applyFont="1" applyBorder="1" applyAlignment="1">
      <alignment horizontal="distributed" vertical="center"/>
    </xf>
    <xf numFmtId="3" fontId="5" fillId="0" borderId="32" xfId="16" applyNumberFormat="1" applyFont="1" applyBorder="1" applyAlignment="1">
      <alignment vertical="center"/>
    </xf>
    <xf numFmtId="3" fontId="5" fillId="0" borderId="33" xfId="16" applyNumberFormat="1" applyFont="1" applyBorder="1" applyAlignment="1">
      <alignment vertical="center"/>
    </xf>
    <xf numFmtId="3" fontId="5" fillId="0" borderId="34" xfId="16" applyNumberFormat="1" applyFont="1" applyBorder="1" applyAlignment="1">
      <alignment vertical="center"/>
    </xf>
    <xf numFmtId="3" fontId="3" fillId="3" borderId="29" xfId="16" applyNumberFormat="1" applyFont="1" applyFill="1" applyBorder="1" applyAlignment="1" applyProtection="1">
      <alignment horizontal="center" vertical="center"/>
      <protection locked="0"/>
    </xf>
    <xf numFmtId="176" fontId="3" fillId="0" borderId="0" xfId="16" applyNumberFormat="1" applyFont="1" applyAlignment="1" applyProtection="1">
      <alignment horizontal="center" vertical="center" shrinkToFit="1"/>
      <protection/>
    </xf>
    <xf numFmtId="176" fontId="3" fillId="0" borderId="0" xfId="16" applyNumberFormat="1" applyFont="1" applyAlignment="1" applyProtection="1">
      <alignment horizontal="center" vertical="center"/>
      <protection/>
    </xf>
    <xf numFmtId="176" fontId="3" fillId="0" borderId="0" xfId="16" applyNumberFormat="1" applyFont="1" applyFill="1" applyBorder="1" applyAlignment="1" applyProtection="1">
      <alignment vertical="center"/>
      <protection/>
    </xf>
    <xf numFmtId="3" fontId="3" fillId="0" borderId="0" xfId="16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/>
    </xf>
    <xf numFmtId="38" fontId="3" fillId="0" borderId="0" xfId="16" applyFont="1" applyAlignment="1" applyProtection="1">
      <alignment horizontal="left"/>
      <protection/>
    </xf>
    <xf numFmtId="3" fontId="5" fillId="3" borderId="29" xfId="16" applyNumberFormat="1" applyFont="1" applyFill="1" applyBorder="1" applyAlignment="1" applyProtection="1">
      <alignment horizontal="distributed" vertical="center"/>
      <protection locked="0"/>
    </xf>
    <xf numFmtId="3" fontId="5" fillId="0" borderId="9" xfId="16" applyNumberFormat="1" applyFont="1" applyBorder="1" applyAlignment="1">
      <alignment vertical="center"/>
    </xf>
    <xf numFmtId="3" fontId="5" fillId="0" borderId="36" xfId="16" applyNumberFormat="1" applyFont="1" applyBorder="1" applyAlignment="1">
      <alignment vertical="center"/>
    </xf>
    <xf numFmtId="3" fontId="7" fillId="0" borderId="0" xfId="16" applyNumberFormat="1" applyFont="1" applyAlignment="1">
      <alignment horizontal="left"/>
    </xf>
    <xf numFmtId="176" fontId="8" fillId="0" borderId="0" xfId="16" applyNumberFormat="1" applyFont="1" applyAlignment="1" applyProtection="1">
      <alignment vertical="center"/>
      <protection/>
    </xf>
    <xf numFmtId="176" fontId="9" fillId="0" borderId="0" xfId="16" applyNumberFormat="1" applyFont="1" applyAlignment="1" applyProtection="1">
      <alignment vertical="center"/>
      <protection/>
    </xf>
    <xf numFmtId="38" fontId="3" fillId="2" borderId="37" xfId="16" applyFont="1" applyFill="1" applyBorder="1" applyAlignment="1" applyProtection="1">
      <alignment vertical="center"/>
      <protection locked="0"/>
    </xf>
    <xf numFmtId="3" fontId="5" fillId="3" borderId="38" xfId="16" applyNumberFormat="1" applyFont="1" applyFill="1" applyBorder="1" applyAlignment="1" applyProtection="1">
      <alignment horizontal="distributed" vertical="center"/>
      <protection/>
    </xf>
    <xf numFmtId="3" fontId="5" fillId="3" borderId="23" xfId="16" applyNumberFormat="1" applyFont="1" applyFill="1" applyBorder="1" applyAlignment="1" applyProtection="1">
      <alignment vertical="center"/>
      <protection/>
    </xf>
    <xf numFmtId="3" fontId="5" fillId="3" borderId="24" xfId="16" applyNumberFormat="1" applyFont="1" applyFill="1" applyBorder="1" applyAlignment="1" applyProtection="1">
      <alignment vertical="center"/>
      <protection/>
    </xf>
    <xf numFmtId="3" fontId="5" fillId="3" borderId="25" xfId="16" applyNumberFormat="1" applyFont="1" applyFill="1" applyBorder="1" applyAlignment="1" applyProtection="1">
      <alignment vertical="center"/>
      <protection/>
    </xf>
    <xf numFmtId="3" fontId="5" fillId="3" borderId="39" xfId="16" applyNumberFormat="1" applyFont="1" applyFill="1" applyBorder="1" applyAlignment="1" applyProtection="1">
      <alignment vertical="center"/>
      <protection/>
    </xf>
    <xf numFmtId="3" fontId="5" fillId="3" borderId="40" xfId="16" applyNumberFormat="1" applyFont="1" applyFill="1" applyBorder="1" applyAlignment="1" applyProtection="1">
      <alignment vertical="center"/>
      <protection/>
    </xf>
    <xf numFmtId="3" fontId="5" fillId="3" borderId="41" xfId="16" applyNumberFormat="1" applyFont="1" applyFill="1" applyBorder="1" applyAlignment="1" applyProtection="1">
      <alignment horizontal="distributed" vertical="center"/>
      <protection/>
    </xf>
    <xf numFmtId="3" fontId="5" fillId="3" borderId="20" xfId="16" applyNumberFormat="1" applyFont="1" applyFill="1" applyBorder="1" applyAlignment="1" applyProtection="1">
      <alignment vertical="center"/>
      <protection/>
    </xf>
    <xf numFmtId="3" fontId="5" fillId="3" borderId="21" xfId="16" applyNumberFormat="1" applyFont="1" applyFill="1" applyBorder="1" applyAlignment="1" applyProtection="1">
      <alignment vertical="center"/>
      <protection/>
    </xf>
    <xf numFmtId="3" fontId="5" fillId="3" borderId="22" xfId="16" applyNumberFormat="1" applyFont="1" applyFill="1" applyBorder="1" applyAlignment="1" applyProtection="1">
      <alignment vertical="center"/>
      <protection/>
    </xf>
    <xf numFmtId="3" fontId="5" fillId="3" borderId="42" xfId="16" applyNumberFormat="1" applyFont="1" applyFill="1" applyBorder="1" applyAlignment="1" applyProtection="1">
      <alignment vertical="center"/>
      <protection/>
    </xf>
    <xf numFmtId="3" fontId="5" fillId="3" borderId="43" xfId="16" applyNumberFormat="1" applyFont="1" applyFill="1" applyBorder="1" applyAlignment="1" applyProtection="1">
      <alignment vertical="center"/>
      <protection/>
    </xf>
    <xf numFmtId="3" fontId="5" fillId="3" borderId="44" xfId="16" applyNumberFormat="1" applyFont="1" applyFill="1" applyBorder="1" applyAlignment="1" applyProtection="1">
      <alignment horizontal="distributed" vertical="center"/>
      <protection/>
    </xf>
    <xf numFmtId="3" fontId="5" fillId="3" borderId="26" xfId="16" applyNumberFormat="1" applyFont="1" applyFill="1" applyBorder="1" applyAlignment="1" applyProtection="1">
      <alignment vertical="center"/>
      <protection/>
    </xf>
    <xf numFmtId="3" fontId="5" fillId="3" borderId="27" xfId="16" applyNumberFormat="1" applyFont="1" applyFill="1" applyBorder="1" applyAlignment="1" applyProtection="1">
      <alignment vertical="center"/>
      <protection/>
    </xf>
    <xf numFmtId="3" fontId="5" fillId="3" borderId="28" xfId="16" applyNumberFormat="1" applyFont="1" applyFill="1" applyBorder="1" applyAlignment="1" applyProtection="1">
      <alignment vertical="center"/>
      <protection/>
    </xf>
    <xf numFmtId="3" fontId="5" fillId="3" borderId="45" xfId="16" applyNumberFormat="1" applyFont="1" applyFill="1" applyBorder="1" applyAlignment="1" applyProtection="1">
      <alignment vertical="center"/>
      <protection/>
    </xf>
    <xf numFmtId="3" fontId="5" fillId="3" borderId="46" xfId="16" applyNumberFormat="1" applyFont="1" applyFill="1" applyBorder="1" applyAlignment="1" applyProtection="1">
      <alignment vertical="center"/>
      <protection/>
    </xf>
    <xf numFmtId="3" fontId="6" fillId="3" borderId="10" xfId="16" applyNumberFormat="1" applyFont="1" applyFill="1" applyBorder="1" applyAlignment="1" applyProtection="1">
      <alignment horizontal="distributed" vertical="center"/>
      <protection/>
    </xf>
    <xf numFmtId="3" fontId="5" fillId="3" borderId="8" xfId="16" applyNumberFormat="1" applyFont="1" applyFill="1" applyBorder="1" applyAlignment="1" applyProtection="1">
      <alignment vertical="center"/>
      <protection/>
    </xf>
    <xf numFmtId="3" fontId="5" fillId="3" borderId="12" xfId="16" applyNumberFormat="1" applyFont="1" applyFill="1" applyBorder="1" applyAlignment="1" applyProtection="1">
      <alignment vertical="center"/>
      <protection/>
    </xf>
    <xf numFmtId="3" fontId="5" fillId="3" borderId="13" xfId="16" applyNumberFormat="1" applyFont="1" applyFill="1" applyBorder="1" applyAlignment="1" applyProtection="1">
      <alignment vertical="center"/>
      <protection/>
    </xf>
    <xf numFmtId="3" fontId="5" fillId="3" borderId="14" xfId="16" applyNumberFormat="1" applyFont="1" applyFill="1" applyBorder="1" applyAlignment="1" applyProtection="1">
      <alignment vertical="center"/>
      <protection/>
    </xf>
    <xf numFmtId="3" fontId="5" fillId="3" borderId="15" xfId="16" applyNumberFormat="1" applyFont="1" applyFill="1" applyBorder="1" applyAlignment="1" applyProtection="1">
      <alignment vertical="center"/>
      <protection/>
    </xf>
    <xf numFmtId="3" fontId="5" fillId="3" borderId="29" xfId="16" applyNumberFormat="1" applyFont="1" applyFill="1" applyBorder="1" applyAlignment="1" applyProtection="1">
      <alignment horizontal="center" vertical="center" shrinkToFit="1"/>
      <protection/>
    </xf>
    <xf numFmtId="3" fontId="5" fillId="3" borderId="29" xfId="16" applyNumberFormat="1" applyFont="1" applyFill="1" applyBorder="1" applyAlignment="1" applyProtection="1">
      <alignment horizontal="distributed" vertical="center"/>
      <protection/>
    </xf>
    <xf numFmtId="3" fontId="3" fillId="0" borderId="8" xfId="16" applyNumberFormat="1" applyFont="1" applyBorder="1" applyAlignment="1">
      <alignment horizontal="center" vertical="center" shrinkToFit="1"/>
    </xf>
    <xf numFmtId="3" fontId="3" fillId="0" borderId="15" xfId="16" applyNumberFormat="1" applyFont="1" applyBorder="1" applyAlignment="1">
      <alignment horizontal="center" vertical="center" shrinkToFit="1"/>
    </xf>
    <xf numFmtId="3" fontId="3" fillId="0" borderId="8" xfId="16" applyNumberFormat="1" applyFont="1" applyBorder="1" applyAlignment="1">
      <alignment horizontal="distributed" vertical="center"/>
    </xf>
    <xf numFmtId="3" fontId="3" fillId="0" borderId="15" xfId="16" applyNumberFormat="1" applyFont="1" applyBorder="1" applyAlignment="1">
      <alignment horizontal="distributed" vertical="center"/>
    </xf>
    <xf numFmtId="3" fontId="3" fillId="0" borderId="23" xfId="16" applyNumberFormat="1" applyFont="1" applyBorder="1" applyAlignment="1">
      <alignment horizontal="distributed" vertical="center"/>
    </xf>
    <xf numFmtId="3" fontId="3" fillId="0" borderId="40" xfId="16" applyNumberFormat="1" applyFont="1" applyBorder="1" applyAlignment="1">
      <alignment horizontal="distributed" vertical="center"/>
    </xf>
    <xf numFmtId="3" fontId="3" fillId="0" borderId="2" xfId="16" applyNumberFormat="1" applyFont="1" applyBorder="1" applyAlignment="1">
      <alignment horizontal="distributed" vertical="center"/>
    </xf>
    <xf numFmtId="3" fontId="3" fillId="0" borderId="6" xfId="16" applyNumberFormat="1" applyFont="1" applyBorder="1" applyAlignment="1">
      <alignment horizontal="distributed" vertical="center"/>
    </xf>
    <xf numFmtId="3" fontId="3" fillId="0" borderId="32" xfId="16" applyNumberFormat="1" applyFont="1" applyBorder="1" applyAlignment="1">
      <alignment horizontal="distributed" vertical="center"/>
    </xf>
    <xf numFmtId="3" fontId="3" fillId="0" borderId="47" xfId="16" applyNumberFormat="1" applyFont="1" applyBorder="1" applyAlignment="1">
      <alignment horizontal="distributed" vertical="center"/>
    </xf>
    <xf numFmtId="3" fontId="3" fillId="0" borderId="20" xfId="16" applyNumberFormat="1" applyFont="1" applyBorder="1" applyAlignment="1">
      <alignment horizontal="distributed" vertical="center"/>
    </xf>
    <xf numFmtId="3" fontId="3" fillId="0" borderId="43" xfId="16" applyNumberFormat="1" applyFont="1" applyBorder="1" applyAlignment="1">
      <alignment horizontal="distributed" vertical="center"/>
    </xf>
    <xf numFmtId="3" fontId="3" fillId="0" borderId="26" xfId="16" applyNumberFormat="1" applyFont="1" applyBorder="1" applyAlignment="1">
      <alignment horizontal="distributed" vertical="center"/>
    </xf>
    <xf numFmtId="3" fontId="3" fillId="0" borderId="46" xfId="16" applyNumberFormat="1" applyFont="1" applyBorder="1" applyAlignment="1">
      <alignment horizontal="distributed" vertical="center"/>
    </xf>
    <xf numFmtId="3" fontId="3" fillId="0" borderId="48" xfId="16" applyNumberFormat="1" applyFont="1" applyBorder="1" applyAlignment="1">
      <alignment horizontal="distributed" vertical="center"/>
    </xf>
    <xf numFmtId="3" fontId="3" fillId="0" borderId="49" xfId="16" applyNumberFormat="1" applyFont="1" applyBorder="1" applyAlignment="1">
      <alignment horizontal="distributed" vertical="center"/>
    </xf>
    <xf numFmtId="4" fontId="3" fillId="0" borderId="48" xfId="16" applyNumberFormat="1" applyFont="1" applyBorder="1" applyAlignment="1">
      <alignment horizontal="distributed" vertical="center"/>
    </xf>
    <xf numFmtId="4" fontId="3" fillId="0" borderId="50" xfId="16" applyNumberFormat="1" applyFont="1" applyBorder="1" applyAlignment="1">
      <alignment horizontal="distributed" vertical="center"/>
    </xf>
    <xf numFmtId="4" fontId="3" fillId="0" borderId="51" xfId="16" applyNumberFormat="1" applyFont="1" applyBorder="1" applyAlignment="1">
      <alignment horizontal="distributed" vertical="center"/>
    </xf>
    <xf numFmtId="3" fontId="3" fillId="0" borderId="52" xfId="16" applyNumberFormat="1" applyFont="1" applyBorder="1" applyAlignment="1">
      <alignment horizontal="center" vertical="distributed" textRotation="255"/>
    </xf>
    <xf numFmtId="3" fontId="3" fillId="0" borderId="30" xfId="16" applyNumberFormat="1" applyFont="1" applyBorder="1" applyAlignment="1">
      <alignment horizontal="center" vertical="distributed" textRotation="255"/>
    </xf>
    <xf numFmtId="3" fontId="3" fillId="0" borderId="48" xfId="16" applyNumberFormat="1" applyFont="1" applyBorder="1" applyAlignment="1">
      <alignment horizontal="center" vertical="center" shrinkToFit="1"/>
    </xf>
    <xf numFmtId="3" fontId="3" fillId="0" borderId="50" xfId="16" applyNumberFormat="1" applyFont="1" applyBorder="1" applyAlignment="1">
      <alignment horizontal="center" vertical="center" shrinkToFit="1"/>
    </xf>
    <xf numFmtId="3" fontId="3" fillId="0" borderId="51" xfId="16" applyNumberFormat="1" applyFont="1" applyBorder="1" applyAlignment="1">
      <alignment horizontal="center" vertical="center" shrinkToFit="1"/>
    </xf>
    <xf numFmtId="3" fontId="3" fillId="0" borderId="48" xfId="16" applyNumberFormat="1" applyFont="1" applyBorder="1" applyAlignment="1">
      <alignment horizontal="center" vertical="center"/>
    </xf>
    <xf numFmtId="3" fontId="3" fillId="0" borderId="50" xfId="16" applyNumberFormat="1" applyFont="1" applyBorder="1" applyAlignment="1">
      <alignment horizontal="center" vertical="center"/>
    </xf>
    <xf numFmtId="3" fontId="3" fillId="0" borderId="51" xfId="16" applyNumberFormat="1" applyFont="1" applyBorder="1" applyAlignment="1">
      <alignment horizontal="center" vertical="center"/>
    </xf>
    <xf numFmtId="3" fontId="3" fillId="0" borderId="53" xfId="16" applyNumberFormat="1" applyFont="1" applyBorder="1" applyAlignment="1">
      <alignment horizontal="distributed" vertical="center"/>
    </xf>
    <xf numFmtId="3" fontId="3" fillId="0" borderId="54" xfId="16" applyNumberFormat="1" applyFont="1" applyBorder="1" applyAlignment="1">
      <alignment horizontal="distributed" vertical="center"/>
    </xf>
    <xf numFmtId="3" fontId="3" fillId="0" borderId="36" xfId="16" applyNumberFormat="1" applyFont="1" applyBorder="1" applyAlignment="1">
      <alignment horizontal="distributed" vertical="center"/>
    </xf>
    <xf numFmtId="3" fontId="3" fillId="0" borderId="55" xfId="16" applyNumberFormat="1" applyFont="1" applyBorder="1" applyAlignment="1">
      <alignment horizontal="distributed" vertical="center"/>
    </xf>
    <xf numFmtId="3" fontId="3" fillId="0" borderId="16" xfId="16" applyNumberFormat="1" applyFont="1" applyBorder="1" applyAlignment="1">
      <alignment horizontal="distributed" vertical="center"/>
    </xf>
    <xf numFmtId="3" fontId="3" fillId="0" borderId="56" xfId="16" applyNumberFormat="1" applyFont="1" applyBorder="1" applyAlignment="1">
      <alignment horizontal="distributed" vertical="center"/>
    </xf>
    <xf numFmtId="176" fontId="10" fillId="0" borderId="0" xfId="16" applyNumberFormat="1" applyFont="1" applyAlignment="1" applyProtection="1">
      <alignment horizontal="center" vertical="center" shrinkToFit="1"/>
      <protection/>
    </xf>
    <xf numFmtId="4" fontId="3" fillId="0" borderId="57" xfId="16" applyNumberFormat="1" applyFont="1" applyBorder="1" applyAlignment="1">
      <alignment horizontal="distributed" vertical="center"/>
    </xf>
    <xf numFmtId="3" fontId="3" fillId="0" borderId="7" xfId="16" applyNumberFormat="1" applyFont="1" applyBorder="1" applyAlignment="1">
      <alignment horizontal="distributed" vertical="center"/>
    </xf>
    <xf numFmtId="3" fontId="3" fillId="0" borderId="58" xfId="16" applyNumberFormat="1" applyFont="1" applyBorder="1" applyAlignment="1">
      <alignment horizontal="center" vertical="distributed" textRotation="255"/>
    </xf>
    <xf numFmtId="3" fontId="3" fillId="0" borderId="59" xfId="16" applyNumberFormat="1" applyFont="1" applyBorder="1" applyAlignment="1">
      <alignment horizontal="center" vertical="distributed" textRotation="255"/>
    </xf>
    <xf numFmtId="3" fontId="3" fillId="0" borderId="29" xfId="16" applyNumberFormat="1" applyFont="1" applyBorder="1" applyAlignment="1">
      <alignment horizontal="distributed" vertical="center"/>
    </xf>
    <xf numFmtId="3" fontId="3" fillId="0" borderId="57" xfId="16" applyNumberFormat="1" applyFont="1" applyBorder="1" applyAlignment="1">
      <alignment horizontal="center" vertical="center"/>
    </xf>
    <xf numFmtId="3" fontId="3" fillId="0" borderId="49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L61"/>
  <sheetViews>
    <sheetView tabSelected="1" zoomScaleSheetLayoutView="75" workbookViewId="0" topLeftCell="A1">
      <selection activeCell="M10" sqref="M10"/>
    </sheetView>
  </sheetViews>
  <sheetFormatPr defaultColWidth="9.00390625" defaultRowHeight="21" customHeight="1"/>
  <cols>
    <col min="1" max="1" width="2.625" style="1" customWidth="1"/>
    <col min="2" max="2" width="7.50390625" style="79" hidden="1" customWidth="1"/>
    <col min="3" max="3" width="4.00390625" style="1" hidden="1" customWidth="1"/>
    <col min="4" max="4" width="4.625" style="2" customWidth="1"/>
    <col min="5" max="5" width="6.625" style="3" customWidth="1"/>
    <col min="6" max="6" width="6.25390625" style="3" customWidth="1"/>
    <col min="7" max="7" width="2.625" style="3" hidden="1" customWidth="1"/>
    <col min="8" max="16" width="6.875" style="3" customWidth="1"/>
    <col min="17" max="19" width="6.875" style="4" customWidth="1"/>
    <col min="20" max="20" width="13.875" style="5" hidden="1" customWidth="1"/>
    <col min="21" max="21" width="6.375" style="6" hidden="1" customWidth="1"/>
    <col min="22" max="27" width="7.75390625" style="6" hidden="1" customWidth="1"/>
    <col min="28" max="35" width="9.00390625" style="6" hidden="1" customWidth="1"/>
    <col min="36" max="36" width="9.00390625" style="5" customWidth="1"/>
    <col min="37" max="37" width="0" style="5" hidden="1" customWidth="1"/>
    <col min="38" max="16384" width="9.00390625" style="7" customWidth="1"/>
  </cols>
  <sheetData>
    <row r="1" spans="5:38" ht="21" customHeight="1">
      <c r="E1" s="91"/>
      <c r="F1" s="34" t="s">
        <v>35</v>
      </c>
      <c r="G1" s="35"/>
      <c r="H1" s="36"/>
      <c r="I1" s="82" t="s">
        <v>61</v>
      </c>
      <c r="J1" s="35" t="s">
        <v>36</v>
      </c>
      <c r="K1" s="83" t="s">
        <v>62</v>
      </c>
      <c r="L1" s="36" t="s">
        <v>37</v>
      </c>
      <c r="Q1" s="3"/>
      <c r="T1" s="4"/>
      <c r="U1" s="5"/>
      <c r="AJ1" s="6"/>
      <c r="AL1" s="5"/>
    </row>
    <row r="2" ht="15.75" customHeight="1">
      <c r="B2" s="103" t="str">
        <f>IF(COUNTIF(B8:B43,"OK")=21,"P OK","ERROR")</f>
        <v>P OK</v>
      </c>
    </row>
    <row r="3" spans="2:35" ht="21" customHeight="1">
      <c r="B3" s="164">
        <f>IF(COUNTIF(B8:B43,"OK")=21,5,4)</f>
        <v>5</v>
      </c>
      <c r="C3" s="92"/>
      <c r="E3" s="3" t="str">
        <f>IF($B$3=5,$T$4,$T$3)</f>
        <v>（様式５－１）</v>
      </c>
      <c r="T3" s="5" t="s">
        <v>38</v>
      </c>
      <c r="U3" s="8" t="s">
        <v>48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6" t="s">
        <v>29</v>
      </c>
    </row>
    <row r="4" spans="2:35" ht="21" customHeight="1">
      <c r="B4" s="164"/>
      <c r="C4" s="92"/>
      <c r="E4" s="10"/>
      <c r="F4" s="10"/>
      <c r="G4" s="10"/>
      <c r="H4" s="101" t="str">
        <f>IF(B3=5,U4,U3)</f>
        <v>平成１７年９月１１日執行衆議院議員総選挙投票結果調（小選挙区）</v>
      </c>
      <c r="I4" s="11"/>
      <c r="J4" s="10"/>
      <c r="K4" s="10"/>
      <c r="L4" s="10"/>
      <c r="M4" s="10"/>
      <c r="N4" s="10"/>
      <c r="O4" s="10"/>
      <c r="P4" s="10"/>
      <c r="Q4" s="12"/>
      <c r="R4" s="12"/>
      <c r="S4" s="12"/>
      <c r="T4" s="5" t="s">
        <v>45</v>
      </c>
      <c r="U4" s="97" t="s">
        <v>49</v>
      </c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</row>
    <row r="5" spans="2:19" ht="21" customHeight="1">
      <c r="B5" s="164"/>
      <c r="C5" s="92"/>
      <c r="E5" s="3" t="s">
        <v>0</v>
      </c>
      <c r="S5" s="14">
        <f>IF($B$3=4,$AI$3,"")</f>
      </c>
    </row>
    <row r="6" spans="2:27" ht="18" customHeight="1">
      <c r="B6" s="80"/>
      <c r="C6" s="93"/>
      <c r="E6" s="158" t="s">
        <v>60</v>
      </c>
      <c r="F6" s="159"/>
      <c r="G6" s="167" t="s">
        <v>20</v>
      </c>
      <c r="H6" s="152" t="s">
        <v>46</v>
      </c>
      <c r="I6" s="153"/>
      <c r="J6" s="154"/>
      <c r="K6" s="170" t="s">
        <v>47</v>
      </c>
      <c r="L6" s="156"/>
      <c r="M6" s="171"/>
      <c r="N6" s="155" t="s">
        <v>44</v>
      </c>
      <c r="O6" s="156"/>
      <c r="P6" s="157"/>
      <c r="Q6" s="165" t="s">
        <v>28</v>
      </c>
      <c r="R6" s="148"/>
      <c r="S6" s="149"/>
      <c r="U6" s="6" t="s">
        <v>21</v>
      </c>
      <c r="V6" s="6" t="s">
        <v>21</v>
      </c>
      <c r="W6" s="6" t="s">
        <v>21</v>
      </c>
      <c r="X6" s="6" t="s">
        <v>21</v>
      </c>
      <c r="Y6" s="6" t="s">
        <v>21</v>
      </c>
      <c r="Z6" s="6" t="s">
        <v>21</v>
      </c>
      <c r="AA6" s="6" t="s">
        <v>21</v>
      </c>
    </row>
    <row r="7" spans="2:27" ht="18" customHeight="1" thickBot="1">
      <c r="B7" s="81"/>
      <c r="C7" s="94"/>
      <c r="E7" s="160"/>
      <c r="F7" s="161"/>
      <c r="G7" s="168"/>
      <c r="H7" s="17" t="s">
        <v>1</v>
      </c>
      <c r="I7" s="18" t="s">
        <v>2</v>
      </c>
      <c r="J7" s="19" t="s">
        <v>3</v>
      </c>
      <c r="K7" s="20" t="s">
        <v>1</v>
      </c>
      <c r="L7" s="18" t="s">
        <v>2</v>
      </c>
      <c r="M7" s="21" t="s">
        <v>3</v>
      </c>
      <c r="N7" s="17" t="s">
        <v>1</v>
      </c>
      <c r="O7" s="18" t="s">
        <v>2</v>
      </c>
      <c r="P7" s="19" t="s">
        <v>3</v>
      </c>
      <c r="Q7" s="22" t="s">
        <v>1</v>
      </c>
      <c r="R7" s="23" t="s">
        <v>2</v>
      </c>
      <c r="S7" s="24" t="s">
        <v>3</v>
      </c>
      <c r="U7" s="6" t="s">
        <v>19</v>
      </c>
      <c r="V7" s="6" t="s">
        <v>22</v>
      </c>
      <c r="W7" s="6" t="s">
        <v>23</v>
      </c>
      <c r="X7" s="6" t="s">
        <v>24</v>
      </c>
      <c r="Y7" s="6" t="s">
        <v>25</v>
      </c>
      <c r="Z7" s="6" t="s">
        <v>26</v>
      </c>
      <c r="AA7" s="6" t="s">
        <v>27</v>
      </c>
    </row>
    <row r="8" spans="2:27" ht="18" customHeight="1" thickBot="1">
      <c r="B8" s="102" t="str">
        <f>IF(G8="","未入力",IF(AND(U8=0,V8=0,W8=0,X8=0,Y8=0,Z8=0,AA8=0),"OK","ERROR"))</f>
        <v>OK</v>
      </c>
      <c r="C8" s="1">
        <v>1</v>
      </c>
      <c r="D8" s="95"/>
      <c r="E8" s="169" t="s">
        <v>39</v>
      </c>
      <c r="F8" s="169"/>
      <c r="G8" s="123">
        <v>1</v>
      </c>
      <c r="H8" s="124">
        <v>168700</v>
      </c>
      <c r="I8" s="125">
        <v>185829</v>
      </c>
      <c r="J8" s="126">
        <v>354529</v>
      </c>
      <c r="K8" s="127">
        <v>115222</v>
      </c>
      <c r="L8" s="125">
        <v>128376</v>
      </c>
      <c r="M8" s="128">
        <v>243598</v>
      </c>
      <c r="N8" s="124">
        <v>53478</v>
      </c>
      <c r="O8" s="125">
        <v>57453</v>
      </c>
      <c r="P8" s="126">
        <v>110931</v>
      </c>
      <c r="Q8" s="41">
        <f>IF(H8="","",K8/H8*100)</f>
        <v>68.29994072317723</v>
      </c>
      <c r="R8" s="42">
        <f>IF(I8="","",L8/I8*100)</f>
        <v>69.08286650630419</v>
      </c>
      <c r="S8" s="43">
        <f>IF(J8="","",M8/J8*100)</f>
        <v>68.7103170685614</v>
      </c>
      <c r="T8" s="104">
        <v>1</v>
      </c>
      <c r="U8" s="6">
        <f>C8-G8</f>
        <v>0</v>
      </c>
      <c r="V8" s="6">
        <f>H8+I8-J8</f>
        <v>0</v>
      </c>
      <c r="W8" s="6">
        <f>K8+L8-M8</f>
        <v>0</v>
      </c>
      <c r="X8" s="6">
        <f>N8+O8-P8</f>
        <v>0</v>
      </c>
      <c r="Y8" s="6">
        <f>H8-K8-N8</f>
        <v>0</v>
      </c>
      <c r="Z8" s="6">
        <f>I8-L8-O8</f>
        <v>0</v>
      </c>
      <c r="AA8" s="6">
        <f>J8-M8-P8</f>
        <v>0</v>
      </c>
    </row>
    <row r="9" spans="2:21" ht="18" customHeight="1">
      <c r="B9" s="102"/>
      <c r="E9" s="166" t="s">
        <v>40</v>
      </c>
      <c r="F9" s="160"/>
      <c r="G9" s="32"/>
      <c r="H9" s="44">
        <f>IF($B$3=5,SUM(H8),IF(COUNTIF(H8,"&gt;=0")=1,SUM(H8),""))</f>
        <v>168700</v>
      </c>
      <c r="I9" s="45">
        <f aca="true" t="shared" si="0" ref="I9:O9">IF($B$3=5,SUM(I8),IF(COUNTIF(I8,"&gt;=0")=1,SUM(I8),""))</f>
        <v>185829</v>
      </c>
      <c r="J9" s="46">
        <f t="shared" si="0"/>
        <v>354529</v>
      </c>
      <c r="K9" s="47">
        <f t="shared" si="0"/>
        <v>115222</v>
      </c>
      <c r="L9" s="45">
        <f t="shared" si="0"/>
        <v>128376</v>
      </c>
      <c r="M9" s="46">
        <f>IF($B$3=5,SUM(M8),IF(COUNTIF(M8,"&gt;=0")=1,SUM(M8),""))</f>
        <v>243598</v>
      </c>
      <c r="N9" s="44">
        <f t="shared" si="0"/>
        <v>53478</v>
      </c>
      <c r="O9" s="45">
        <f t="shared" si="0"/>
        <v>57453</v>
      </c>
      <c r="P9" s="46">
        <f>IF($B$3=5,SUM(P8),IF(COUNTIF(P8,"&gt;=0")=1,SUM(P8),""))</f>
        <v>110931</v>
      </c>
      <c r="Q9" s="48">
        <f>IF($B$3=5,ROUND(K9/H9*100,2),IF(H9="","",ROUND(K9/H9*100,2)))</f>
        <v>68.3</v>
      </c>
      <c r="R9" s="49">
        <f>IF($B$3=5,ROUND(L9/I9*100,2),IF(I9="","",ROUND(L9/I9*100,2)))</f>
        <v>69.08</v>
      </c>
      <c r="S9" s="50">
        <f>IF($B$3=5,ROUND(M9/J9*100,2),IF(J9="","",ROUND(M9/J9*100,2)))</f>
        <v>68.71</v>
      </c>
      <c r="T9" s="15" t="s">
        <v>41</v>
      </c>
      <c r="U9" s="96"/>
    </row>
    <row r="10" ht="18" customHeight="1">
      <c r="B10" s="102"/>
    </row>
    <row r="11" spans="2:19" ht="18" customHeight="1">
      <c r="B11" s="102"/>
      <c r="E11" s="3" t="s">
        <v>4</v>
      </c>
      <c r="S11" s="14">
        <f>IF($B$3=4,$AI$3,"")</f>
      </c>
    </row>
    <row r="12" spans="2:19" ht="18" customHeight="1">
      <c r="B12" s="102"/>
      <c r="E12" s="158" t="s">
        <v>60</v>
      </c>
      <c r="F12" s="159"/>
      <c r="G12" s="150" t="s">
        <v>20</v>
      </c>
      <c r="H12" s="152" t="s">
        <v>46</v>
      </c>
      <c r="I12" s="153"/>
      <c r="J12" s="154"/>
      <c r="K12" s="155" t="s">
        <v>47</v>
      </c>
      <c r="L12" s="156"/>
      <c r="M12" s="157"/>
      <c r="N12" s="170" t="s">
        <v>44</v>
      </c>
      <c r="O12" s="156"/>
      <c r="P12" s="171"/>
      <c r="Q12" s="147" t="s">
        <v>28</v>
      </c>
      <c r="R12" s="148"/>
      <c r="S12" s="149"/>
    </row>
    <row r="13" spans="2:19" ht="18" customHeight="1" thickBot="1">
      <c r="B13" s="102"/>
      <c r="E13" s="160"/>
      <c r="F13" s="161"/>
      <c r="G13" s="151"/>
      <c r="H13" s="25" t="s">
        <v>1</v>
      </c>
      <c r="I13" s="26" t="s">
        <v>2</v>
      </c>
      <c r="J13" s="30" t="s">
        <v>3</v>
      </c>
      <c r="K13" s="25" t="s">
        <v>1</v>
      </c>
      <c r="L13" s="26" t="s">
        <v>2</v>
      </c>
      <c r="M13" s="30" t="s">
        <v>3</v>
      </c>
      <c r="N13" s="28" t="s">
        <v>1</v>
      </c>
      <c r="O13" s="26" t="s">
        <v>2</v>
      </c>
      <c r="P13" s="29" t="s">
        <v>3</v>
      </c>
      <c r="Q13" s="31" t="s">
        <v>1</v>
      </c>
      <c r="R13" s="27" t="s">
        <v>2</v>
      </c>
      <c r="S13" s="24" t="s">
        <v>3</v>
      </c>
    </row>
    <row r="14" spans="2:27" ht="18" customHeight="1" thickBot="1">
      <c r="B14" s="102" t="str">
        <f>IF(G14="","未入力",IF(AND(U14=0,V14=0,W14=0,X14=0,Y14=0,Z14=0,AA14=0),"OK","ERROR"))</f>
        <v>OK</v>
      </c>
      <c r="C14" s="1">
        <v>3</v>
      </c>
      <c r="D14" s="95">
        <f>IF(T14=1,"",IF($B$3=5,"",IF(AND(U14=0,V14=0,W14=0,X14=0,Y14=0,Z14=0,AA14=0),"○","")))</f>
      </c>
      <c r="E14" s="141" t="s">
        <v>42</v>
      </c>
      <c r="F14" s="142"/>
      <c r="G14" s="111">
        <v>3</v>
      </c>
      <c r="H14" s="112">
        <v>41860</v>
      </c>
      <c r="I14" s="113">
        <v>45489</v>
      </c>
      <c r="J14" s="114">
        <v>87349</v>
      </c>
      <c r="K14" s="112">
        <v>31433</v>
      </c>
      <c r="L14" s="113">
        <v>34385</v>
      </c>
      <c r="M14" s="114">
        <v>65818</v>
      </c>
      <c r="N14" s="115">
        <v>10427</v>
      </c>
      <c r="O14" s="113">
        <v>11104</v>
      </c>
      <c r="P14" s="116">
        <v>21531</v>
      </c>
      <c r="Q14" s="51">
        <f aca="true" t="shared" si="1" ref="Q14:S17">IF(H14="","",K14/H14*100)</f>
        <v>75.09077878643096</v>
      </c>
      <c r="R14" s="52">
        <f t="shared" si="1"/>
        <v>75.58970300512212</v>
      </c>
      <c r="S14" s="53">
        <f t="shared" si="1"/>
        <v>75.3506050441333</v>
      </c>
      <c r="T14" s="104">
        <v>1</v>
      </c>
      <c r="U14" s="6">
        <f>C14-G14</f>
        <v>0</v>
      </c>
      <c r="V14" s="6">
        <f aca="true" t="shared" si="2" ref="V14:V21">H14+I14-J14</f>
        <v>0</v>
      </c>
      <c r="W14" s="6">
        <f aca="true" t="shared" si="3" ref="W14:W21">K14+L14-M14</f>
        <v>0</v>
      </c>
      <c r="X14" s="6">
        <f>N14+O14-P14</f>
        <v>0</v>
      </c>
      <c r="Y14" s="6">
        <f aca="true" t="shared" si="4" ref="Y14:Y21">H14-K14-N14</f>
        <v>0</v>
      </c>
      <c r="Z14" s="6">
        <f aca="true" t="shared" si="5" ref="Z14:Z21">I14-L14-O14</f>
        <v>0</v>
      </c>
      <c r="AA14" s="6">
        <f aca="true" t="shared" si="6" ref="AA14:AA21">J14-M14-P14</f>
        <v>0</v>
      </c>
    </row>
    <row r="15" spans="2:27" ht="18" customHeight="1" thickBot="1">
      <c r="B15" s="102" t="str">
        <f>IF(G15="","未入力",IF(AND(U15=0,V15=0,W15=0,X15=0,Y15=0,Z15=0,AA15=0),"OK","ERROR"))</f>
        <v>OK</v>
      </c>
      <c r="C15" s="1">
        <v>6</v>
      </c>
      <c r="D15" s="95">
        <f>IF(T15=1,"",IF($B$3=5,"",IF(AND(U15=0,V15=0,W15=0,X15=0,Y15=0,Z15=0,AA15=0),"○","")))</f>
      </c>
      <c r="E15" s="135" t="s">
        <v>7</v>
      </c>
      <c r="F15" s="136"/>
      <c r="G15" s="105">
        <v>6</v>
      </c>
      <c r="H15" s="106">
        <v>25249</v>
      </c>
      <c r="I15" s="107">
        <v>29270</v>
      </c>
      <c r="J15" s="108">
        <v>54519</v>
      </c>
      <c r="K15" s="106">
        <v>17385</v>
      </c>
      <c r="L15" s="107">
        <v>19741</v>
      </c>
      <c r="M15" s="108">
        <v>37126</v>
      </c>
      <c r="N15" s="109">
        <v>7864</v>
      </c>
      <c r="O15" s="107">
        <v>9529</v>
      </c>
      <c r="P15" s="110">
        <v>17393</v>
      </c>
      <c r="Q15" s="54">
        <f t="shared" si="1"/>
        <v>68.85421204800191</v>
      </c>
      <c r="R15" s="55">
        <f t="shared" si="1"/>
        <v>67.44448240519303</v>
      </c>
      <c r="S15" s="56">
        <f t="shared" si="1"/>
        <v>68.09736055320164</v>
      </c>
      <c r="T15" s="104">
        <v>1</v>
      </c>
      <c r="U15" s="6">
        <f>C15-G15</f>
        <v>0</v>
      </c>
      <c r="V15" s="6">
        <f t="shared" si="2"/>
        <v>0</v>
      </c>
      <c r="W15" s="6">
        <f t="shared" si="3"/>
        <v>0</v>
      </c>
      <c r="X15" s="6">
        <f aca="true" t="shared" si="7" ref="X15:X21">N15+O15-P15</f>
        <v>0</v>
      </c>
      <c r="Y15" s="6">
        <f t="shared" si="4"/>
        <v>0</v>
      </c>
      <c r="Z15" s="6">
        <f t="shared" si="5"/>
        <v>0</v>
      </c>
      <c r="AA15" s="6">
        <f t="shared" si="6"/>
        <v>0</v>
      </c>
    </row>
    <row r="16" spans="2:27" ht="18" customHeight="1" thickBot="1">
      <c r="B16" s="102" t="str">
        <f>IF(G16="","未入力",IF(AND(U16=0,V16=0,W16=0,X16=0,Y16=0,Z16=0,AA16=0),"OK","ERROR"))</f>
        <v>OK</v>
      </c>
      <c r="C16" s="1">
        <v>9</v>
      </c>
      <c r="D16" s="95">
        <f>IF(T16=1,"",IF($B$3=5,"",IF(AND(U16=0,V16=0,W16=0,X16=0,Y16=0,Z16=0,AA16=0),"○","")))</f>
      </c>
      <c r="E16" s="135" t="s">
        <v>50</v>
      </c>
      <c r="F16" s="136"/>
      <c r="G16" s="117">
        <v>9</v>
      </c>
      <c r="H16" s="118">
        <v>42732</v>
      </c>
      <c r="I16" s="119">
        <v>46144</v>
      </c>
      <c r="J16" s="120">
        <v>88876</v>
      </c>
      <c r="K16" s="118">
        <v>31521</v>
      </c>
      <c r="L16" s="119">
        <v>34132</v>
      </c>
      <c r="M16" s="120">
        <v>65653</v>
      </c>
      <c r="N16" s="121">
        <v>11211</v>
      </c>
      <c r="O16" s="119">
        <v>12012</v>
      </c>
      <c r="P16" s="122">
        <v>23223</v>
      </c>
      <c r="Q16" s="54">
        <f>IF(H16="","",K16/H16*100)</f>
        <v>73.76439202471215</v>
      </c>
      <c r="R16" s="55">
        <f>IF(I16="","",L16/I16*100)</f>
        <v>73.96844660194175</v>
      </c>
      <c r="S16" s="56">
        <f>IF(J16="","",M16/J16*100)</f>
        <v>73.87033619874882</v>
      </c>
      <c r="T16" s="104">
        <v>1</v>
      </c>
      <c r="U16" s="6">
        <f>C16-G16</f>
        <v>0</v>
      </c>
      <c r="V16" s="6">
        <f>H16+I16-J16</f>
        <v>0</v>
      </c>
      <c r="W16" s="6">
        <f>K16+L16-M16</f>
        <v>0</v>
      </c>
      <c r="X16" s="6">
        <f>N16+O16-P16</f>
        <v>0</v>
      </c>
      <c r="Y16" s="6">
        <f>H16-K16-N16</f>
        <v>0</v>
      </c>
      <c r="Z16" s="6">
        <f>I16-L16-O16</f>
        <v>0</v>
      </c>
      <c r="AA16" s="6">
        <f>J16-M16-P16</f>
        <v>0</v>
      </c>
    </row>
    <row r="17" spans="2:27" ht="18" customHeight="1" thickBot="1">
      <c r="B17" s="102" t="str">
        <f>IF(G17="","未入力",IF(AND(U17=0,V17=0,W17=0,X17=0,Y17=0,Z17=0,AA17=0),"OK","ERROR"))</f>
        <v>OK</v>
      </c>
      <c r="C17" s="1">
        <v>10</v>
      </c>
      <c r="D17" s="95">
        <f>IF(T17=1,"",IF($B$3=5,"",IF(AND(U17=0,V17=0,W17=0,X17=0,Y17=0,Z17=0,AA17=0),"○","")))</f>
      </c>
      <c r="E17" s="143" t="s">
        <v>51</v>
      </c>
      <c r="F17" s="144"/>
      <c r="G17" s="117">
        <v>10</v>
      </c>
      <c r="H17" s="118">
        <v>18065</v>
      </c>
      <c r="I17" s="119">
        <v>19096</v>
      </c>
      <c r="J17" s="120">
        <v>37161</v>
      </c>
      <c r="K17" s="118">
        <v>14259</v>
      </c>
      <c r="L17" s="119">
        <v>15570</v>
      </c>
      <c r="M17" s="120">
        <v>29829</v>
      </c>
      <c r="N17" s="121">
        <v>3806</v>
      </c>
      <c r="O17" s="119">
        <v>3526</v>
      </c>
      <c r="P17" s="122">
        <v>7332</v>
      </c>
      <c r="Q17" s="57">
        <f t="shared" si="1"/>
        <v>78.93163575975643</v>
      </c>
      <c r="R17" s="58">
        <f t="shared" si="1"/>
        <v>81.53540008378718</v>
      </c>
      <c r="S17" s="59">
        <f t="shared" si="1"/>
        <v>80.26963752320981</v>
      </c>
      <c r="T17" s="104">
        <v>1</v>
      </c>
      <c r="U17" s="6">
        <f>C17-G17</f>
        <v>0</v>
      </c>
      <c r="V17" s="6">
        <f t="shared" si="2"/>
        <v>0</v>
      </c>
      <c r="W17" s="6">
        <f t="shared" si="3"/>
        <v>0</v>
      </c>
      <c r="X17" s="6">
        <f t="shared" si="7"/>
        <v>0</v>
      </c>
      <c r="Y17" s="6">
        <f t="shared" si="4"/>
        <v>0</v>
      </c>
      <c r="Z17" s="6">
        <f t="shared" si="5"/>
        <v>0</v>
      </c>
      <c r="AA17" s="6">
        <f t="shared" si="6"/>
        <v>0</v>
      </c>
    </row>
    <row r="18" spans="2:21" ht="18" customHeight="1" thickBot="1">
      <c r="B18" s="102"/>
      <c r="E18" s="133" t="s">
        <v>30</v>
      </c>
      <c r="F18" s="134"/>
      <c r="G18" s="60"/>
      <c r="H18" s="61">
        <f>IF($B$3=5,SUM(H14:H17),IF(COUNTIF(H14:H17,"&gt;=0")=4,SUM(H14:H17),""))</f>
        <v>127906</v>
      </c>
      <c r="I18" s="62">
        <f>IF($B$3=5,SUM(I14:I17),IF(COUNTIF(I14:I17,"&gt;=0")=4,SUM(I14:I17),""))</f>
        <v>139999</v>
      </c>
      <c r="J18" s="63">
        <f>IF($B$3=5,SUM(J14:J17),IF(COUNTIF(J14:J17,"&gt;=0")=4,SUM(J14:J17),""))</f>
        <v>267905</v>
      </c>
      <c r="K18" s="61">
        <f aca="true" t="shared" si="8" ref="K18:P18">IF($B$3=5,SUM(K14:K17),IF(COUNTIF(K14:K17,"&gt;=0")=4,SUM(K14:K17),""))</f>
        <v>94598</v>
      </c>
      <c r="L18" s="62">
        <f t="shared" si="8"/>
        <v>103828</v>
      </c>
      <c r="M18" s="63">
        <f t="shared" si="8"/>
        <v>198426</v>
      </c>
      <c r="N18" s="61">
        <f t="shared" si="8"/>
        <v>33308</v>
      </c>
      <c r="O18" s="62">
        <f t="shared" si="8"/>
        <v>36171</v>
      </c>
      <c r="P18" s="63">
        <f t="shared" si="8"/>
        <v>69479</v>
      </c>
      <c r="Q18" s="66">
        <f>IF($B$3=5,ROUND(K18/H18*100,2),IF(H18="","",ROUND(K18/H18*100,2)))</f>
        <v>73.96</v>
      </c>
      <c r="R18" s="42">
        <f>IF($B$3=5,ROUND(L18/I18*100,2),IF(I18="","",ROUND(L18/I18*100,2)))</f>
        <v>74.16</v>
      </c>
      <c r="S18" s="43">
        <f>IF($B$3=5,ROUND(M18/J18*100,2),IF(J18="","",ROUND(M18/J18*100,2)))</f>
        <v>74.07</v>
      </c>
      <c r="T18" s="15" t="s">
        <v>41</v>
      </c>
      <c r="U18" s="96"/>
    </row>
    <row r="19" spans="2:27" ht="18" customHeight="1" thickBot="1">
      <c r="B19" s="102" t="str">
        <f>IF(G19="","未入力",IF(AND(U19=0,V19=0,W19=0,X19=0,Y19=0,Z19=0,AA19=0),"OK","ERROR"))</f>
        <v>OK</v>
      </c>
      <c r="C19" s="1">
        <v>11</v>
      </c>
      <c r="D19" s="95">
        <f>IF(T19=1,"",IF($B$3=5,"",IF(AND(U19=0,V19=0,W19=0,X19=0,Y19=0,Z19=0,AA19=0),"○","")))</f>
      </c>
      <c r="E19" s="131" t="s">
        <v>31</v>
      </c>
      <c r="F19" s="132"/>
      <c r="G19" s="129">
        <v>11</v>
      </c>
      <c r="H19" s="124">
        <v>3637</v>
      </c>
      <c r="I19" s="125">
        <v>4431</v>
      </c>
      <c r="J19" s="126">
        <v>8068</v>
      </c>
      <c r="K19" s="124">
        <v>2689</v>
      </c>
      <c r="L19" s="125">
        <v>3236</v>
      </c>
      <c r="M19" s="126">
        <v>5925</v>
      </c>
      <c r="N19" s="127">
        <v>948</v>
      </c>
      <c r="O19" s="125">
        <v>1195</v>
      </c>
      <c r="P19" s="128">
        <v>2143</v>
      </c>
      <c r="Q19" s="66">
        <f aca="true" t="shared" si="9" ref="Q19:S21">IF(H19="","",K19/H19*100)</f>
        <v>73.93456145174594</v>
      </c>
      <c r="R19" s="42">
        <f t="shared" si="9"/>
        <v>73.03091852854887</v>
      </c>
      <c r="S19" s="43">
        <f t="shared" si="9"/>
        <v>73.43827466534457</v>
      </c>
      <c r="T19" s="104">
        <v>1</v>
      </c>
      <c r="U19" s="6">
        <f>C19-G19</f>
        <v>0</v>
      </c>
      <c r="V19" s="6">
        <f t="shared" si="2"/>
        <v>0</v>
      </c>
      <c r="W19" s="6">
        <f t="shared" si="3"/>
        <v>0</v>
      </c>
      <c r="X19" s="6">
        <f t="shared" si="7"/>
        <v>0</v>
      </c>
      <c r="Y19" s="6">
        <f t="shared" si="4"/>
        <v>0</v>
      </c>
      <c r="Z19" s="6">
        <f t="shared" si="5"/>
        <v>0</v>
      </c>
      <c r="AA19" s="6">
        <f t="shared" si="6"/>
        <v>0</v>
      </c>
    </row>
    <row r="20" spans="2:27" ht="18" customHeight="1" thickBot="1">
      <c r="B20" s="102" t="str">
        <f>IF(G20="","未入力",IF(AND(U20=0,V20=0,W20=0,X20=0,Y20=0,Z20=0,AA20=0),"OK","ERROR"))</f>
        <v>OK</v>
      </c>
      <c r="C20" s="1">
        <v>12</v>
      </c>
      <c r="D20" s="95">
        <f>IF(T20=1,"",IF($B$3=5,"",IF(AND(U20=0,V20=0,W20=0,X20=0,Y20=0,Z20=0,AA20=0),"○","")))</f>
      </c>
      <c r="E20" s="131" t="s">
        <v>52</v>
      </c>
      <c r="F20" s="132"/>
      <c r="G20" s="130">
        <v>12</v>
      </c>
      <c r="H20" s="124">
        <v>2024</v>
      </c>
      <c r="I20" s="125">
        <v>2173</v>
      </c>
      <c r="J20" s="126">
        <v>4197</v>
      </c>
      <c r="K20" s="124">
        <v>1817</v>
      </c>
      <c r="L20" s="125">
        <v>1986</v>
      </c>
      <c r="M20" s="126">
        <v>3803</v>
      </c>
      <c r="N20" s="127">
        <v>207</v>
      </c>
      <c r="O20" s="125">
        <v>187</v>
      </c>
      <c r="P20" s="128">
        <v>394</v>
      </c>
      <c r="Q20" s="66">
        <f>IF(H20="","",K20/H20*100)</f>
        <v>89.77272727272727</v>
      </c>
      <c r="R20" s="42">
        <f t="shared" si="9"/>
        <v>91.39438564196962</v>
      </c>
      <c r="S20" s="43">
        <f t="shared" si="9"/>
        <v>90.61234214915416</v>
      </c>
      <c r="T20" s="104">
        <v>1</v>
      </c>
      <c r="U20" s="6">
        <f>C20-G20</f>
        <v>0</v>
      </c>
      <c r="V20" s="6">
        <f t="shared" si="2"/>
        <v>0</v>
      </c>
      <c r="W20" s="6">
        <f t="shared" si="3"/>
        <v>0</v>
      </c>
      <c r="X20" s="6">
        <f t="shared" si="7"/>
        <v>0</v>
      </c>
      <c r="Y20" s="6">
        <f t="shared" si="4"/>
        <v>0</v>
      </c>
      <c r="Z20" s="6">
        <f t="shared" si="5"/>
        <v>0</v>
      </c>
      <c r="AA20" s="6">
        <f t="shared" si="6"/>
        <v>0</v>
      </c>
    </row>
    <row r="21" spans="2:27" ht="18" customHeight="1" thickBot="1">
      <c r="B21" s="102" t="str">
        <f>IF(G21="","未入力",IF(AND(U21=0,V21=0,W21=0,X21=0,Y21=0,Z21=0,AA21=0),"OK","ERROR"))</f>
        <v>OK</v>
      </c>
      <c r="C21" s="1">
        <v>13</v>
      </c>
      <c r="D21" s="95">
        <f>IF(T21=1,"",IF($B$3=5,"",IF(AND(U21=0,V21=0,W21=0,X21=0,Y21=0,Z21=0,AA21=0),"○","")))</f>
      </c>
      <c r="E21" s="131" t="s">
        <v>53</v>
      </c>
      <c r="F21" s="132"/>
      <c r="G21" s="98">
        <v>13</v>
      </c>
      <c r="H21" s="33">
        <v>16928</v>
      </c>
      <c r="I21" s="37">
        <v>17141</v>
      </c>
      <c r="J21" s="38">
        <v>34069</v>
      </c>
      <c r="K21" s="33">
        <v>10819</v>
      </c>
      <c r="L21" s="37">
        <v>11342</v>
      </c>
      <c r="M21" s="38">
        <v>22161</v>
      </c>
      <c r="N21" s="39">
        <v>6109</v>
      </c>
      <c r="O21" s="37">
        <v>5799</v>
      </c>
      <c r="P21" s="40">
        <v>11908</v>
      </c>
      <c r="Q21" s="66">
        <f t="shared" si="9"/>
        <v>63.91186200378072</v>
      </c>
      <c r="R21" s="42">
        <f t="shared" si="9"/>
        <v>66.16883495712035</v>
      </c>
      <c r="S21" s="43">
        <f t="shared" si="9"/>
        <v>65.0474037981743</v>
      </c>
      <c r="T21" s="104"/>
      <c r="U21" s="6">
        <f>C21-G21</f>
        <v>0</v>
      </c>
      <c r="V21" s="6">
        <f t="shared" si="2"/>
        <v>0</v>
      </c>
      <c r="W21" s="6">
        <f t="shared" si="3"/>
        <v>0</v>
      </c>
      <c r="X21" s="6">
        <f t="shared" si="7"/>
        <v>0</v>
      </c>
      <c r="Y21" s="6">
        <f t="shared" si="4"/>
        <v>0</v>
      </c>
      <c r="Z21" s="6">
        <f t="shared" si="5"/>
        <v>0</v>
      </c>
      <c r="AA21" s="6">
        <f t="shared" si="6"/>
        <v>0</v>
      </c>
    </row>
    <row r="22" spans="2:19" ht="18" customHeight="1">
      <c r="B22" s="102"/>
      <c r="E22" s="133" t="s">
        <v>32</v>
      </c>
      <c r="F22" s="134"/>
      <c r="G22" s="60"/>
      <c r="H22" s="99">
        <f>IF($B$3=5,SUM(H19,H20,H21),IF(COUNTIF(H19:H21,"&gt;=0")=3,SUM(H19,H20,H21),""))</f>
        <v>22589</v>
      </c>
      <c r="I22" s="62">
        <f>IF($B$3=5,SUM(I19,I20,I21),IF(COUNTIF(I19:I21,"&gt;=0")=3,SUM(I19,I20,I21),""))</f>
        <v>23745</v>
      </c>
      <c r="J22" s="64">
        <f>IF($B$3=5,SUM(J19,J20,J21),IF(COUNTIF(J19:J21,"&gt;=0")=3,SUM(J19,J20,J21),""))</f>
        <v>46334</v>
      </c>
      <c r="K22" s="99">
        <f aca="true" t="shared" si="10" ref="K22:P22">IF($B$3=5,SUM(K19,K20,K21),IF(COUNTIF(K19:K21,"&gt;=0")=3,SUM(K19,K20,K21),""))</f>
        <v>15325</v>
      </c>
      <c r="L22" s="62">
        <f t="shared" si="10"/>
        <v>16564</v>
      </c>
      <c r="M22" s="64">
        <f t="shared" si="10"/>
        <v>31889</v>
      </c>
      <c r="N22" s="99">
        <f t="shared" si="10"/>
        <v>7264</v>
      </c>
      <c r="O22" s="62">
        <f t="shared" si="10"/>
        <v>7181</v>
      </c>
      <c r="P22" s="64">
        <f t="shared" si="10"/>
        <v>14445</v>
      </c>
      <c r="Q22" s="66">
        <f aca="true" t="shared" si="11" ref="Q22:S23">IF($B$3=5,ROUND(K22/H22*100,2),IF(H22="","",ROUND(K22/H22*100,2)))</f>
        <v>67.84</v>
      </c>
      <c r="R22" s="42">
        <f t="shared" si="11"/>
        <v>69.76</v>
      </c>
      <c r="S22" s="43">
        <f t="shared" si="11"/>
        <v>68.82</v>
      </c>
    </row>
    <row r="23" spans="2:19" ht="18" customHeight="1">
      <c r="B23" s="102"/>
      <c r="E23" s="162" t="s">
        <v>8</v>
      </c>
      <c r="F23" s="163"/>
      <c r="G23" s="74"/>
      <c r="H23" s="100">
        <f aca="true" t="shared" si="12" ref="H23:P23">IF($B$3=5,SUM(H18,H22),IF(COUNTIF(H14:H22,"&gt;=0")=9,SUM(H18,H22),""))</f>
        <v>150495</v>
      </c>
      <c r="I23" s="62">
        <f t="shared" si="12"/>
        <v>163744</v>
      </c>
      <c r="J23" s="47">
        <f>IF($B$3=5,SUM(J18,J22),IF(COUNTIF(J14:J22,"&gt;=0")=9,SUM(J18,J22),""))</f>
        <v>314239</v>
      </c>
      <c r="K23" s="100">
        <f t="shared" si="12"/>
        <v>109923</v>
      </c>
      <c r="L23" s="62">
        <f t="shared" si="12"/>
        <v>120392</v>
      </c>
      <c r="M23" s="47">
        <f t="shared" si="12"/>
        <v>230315</v>
      </c>
      <c r="N23" s="100">
        <f t="shared" si="12"/>
        <v>40572</v>
      </c>
      <c r="O23" s="62">
        <f t="shared" si="12"/>
        <v>43352</v>
      </c>
      <c r="P23" s="47">
        <f t="shared" si="12"/>
        <v>83924</v>
      </c>
      <c r="Q23" s="75">
        <f>IF($B$3=5,ROUND(K23/H23*100,2),IF(H23="","",ROUND(K23/H23*100,2)))</f>
        <v>73.04</v>
      </c>
      <c r="R23" s="76">
        <f t="shared" si="11"/>
        <v>73.52</v>
      </c>
      <c r="S23" s="77">
        <f t="shared" si="11"/>
        <v>73.29</v>
      </c>
    </row>
    <row r="24" ht="18" customHeight="1">
      <c r="B24" s="102"/>
    </row>
    <row r="25" spans="2:19" ht="18" customHeight="1">
      <c r="B25" s="102"/>
      <c r="E25" s="3" t="s">
        <v>43</v>
      </c>
      <c r="S25" s="14">
        <f>IF($B$3=4,$AI$3,"")</f>
      </c>
    </row>
    <row r="26" spans="2:19" ht="18" customHeight="1">
      <c r="B26" s="102"/>
      <c r="E26" s="158" t="s">
        <v>60</v>
      </c>
      <c r="F26" s="159"/>
      <c r="G26" s="150" t="s">
        <v>20</v>
      </c>
      <c r="H26" s="152" t="s">
        <v>46</v>
      </c>
      <c r="I26" s="153"/>
      <c r="J26" s="154"/>
      <c r="K26" s="155" t="s">
        <v>47</v>
      </c>
      <c r="L26" s="156"/>
      <c r="M26" s="157"/>
      <c r="N26" s="145" t="s">
        <v>5</v>
      </c>
      <c r="O26" s="146"/>
      <c r="P26" s="78" t="s">
        <v>6</v>
      </c>
      <c r="Q26" s="147" t="s">
        <v>28</v>
      </c>
      <c r="R26" s="148"/>
      <c r="S26" s="149"/>
    </row>
    <row r="27" spans="2:19" ht="18" customHeight="1" thickBot="1">
      <c r="B27" s="102"/>
      <c r="E27" s="160"/>
      <c r="F27" s="161"/>
      <c r="G27" s="151"/>
      <c r="H27" s="25" t="s">
        <v>1</v>
      </c>
      <c r="I27" s="26" t="s">
        <v>2</v>
      </c>
      <c r="J27" s="30" t="s">
        <v>3</v>
      </c>
      <c r="K27" s="25" t="s">
        <v>1</v>
      </c>
      <c r="L27" s="26" t="s">
        <v>2</v>
      </c>
      <c r="M27" s="30" t="s">
        <v>3</v>
      </c>
      <c r="N27" s="28" t="s">
        <v>1</v>
      </c>
      <c r="O27" s="26" t="s">
        <v>2</v>
      </c>
      <c r="P27" s="29" t="s">
        <v>3</v>
      </c>
      <c r="Q27" s="31" t="s">
        <v>1</v>
      </c>
      <c r="R27" s="27" t="s">
        <v>2</v>
      </c>
      <c r="S27" s="24" t="s">
        <v>3</v>
      </c>
    </row>
    <row r="28" spans="2:27" ht="18" customHeight="1" thickBot="1">
      <c r="B28" s="102" t="str">
        <f>IF(G28="","未入力",IF(AND(U28=0,V28=0,W28=0,X28=0,Y28=0,Z28=0,AA28=0),"OK","ERROR"))</f>
        <v>OK</v>
      </c>
      <c r="C28" s="1">
        <v>2</v>
      </c>
      <c r="D28" s="95">
        <f>IF(T28=1,"",IF($B$3=5,"",IF(AND(U28=0,V28=0,W28=0,X28=0,Y28=0,Z28=0,AA28=0),"○","")))</f>
      </c>
      <c r="E28" s="141" t="s">
        <v>9</v>
      </c>
      <c r="F28" s="142"/>
      <c r="G28" s="111">
        <v>2</v>
      </c>
      <c r="H28" s="112">
        <v>24185</v>
      </c>
      <c r="I28" s="113">
        <v>27536</v>
      </c>
      <c r="J28" s="114">
        <v>51721</v>
      </c>
      <c r="K28" s="112">
        <v>17654</v>
      </c>
      <c r="L28" s="113">
        <v>19898</v>
      </c>
      <c r="M28" s="114">
        <v>37552</v>
      </c>
      <c r="N28" s="115">
        <v>6531</v>
      </c>
      <c r="O28" s="113">
        <v>7638</v>
      </c>
      <c r="P28" s="116">
        <v>14169</v>
      </c>
      <c r="Q28" s="51">
        <f aca="true" t="shared" si="13" ref="Q28:S32">IF(H28="","",K28/H28*100)</f>
        <v>72.99565846599133</v>
      </c>
      <c r="R28" s="52">
        <f t="shared" si="13"/>
        <v>72.26176641487507</v>
      </c>
      <c r="S28" s="53">
        <f t="shared" si="13"/>
        <v>72.60493803290733</v>
      </c>
      <c r="T28" s="16">
        <v>1</v>
      </c>
      <c r="U28" s="6">
        <f aca="true" t="shared" si="14" ref="U28:U43">C28-G28</f>
        <v>0</v>
      </c>
      <c r="V28" s="6">
        <f aca="true" t="shared" si="15" ref="V28:V43">H28+I28-J28</f>
        <v>0</v>
      </c>
      <c r="W28" s="6">
        <f aca="true" t="shared" si="16" ref="W28:W43">K28+L28-M28</f>
        <v>0</v>
      </c>
      <c r="X28" s="6">
        <f aca="true" t="shared" si="17" ref="X28:X43">N28+O28-P28</f>
        <v>0</v>
      </c>
      <c r="Y28" s="6">
        <f aca="true" t="shared" si="18" ref="Y28:Y43">H28-K28-N28</f>
        <v>0</v>
      </c>
      <c r="Z28" s="6">
        <f aca="true" t="shared" si="19" ref="Z28:Z43">I28-L28-O28</f>
        <v>0</v>
      </c>
      <c r="AA28" s="6">
        <f aca="true" t="shared" si="20" ref="AA28:AA43">J28-M28-P28</f>
        <v>0</v>
      </c>
    </row>
    <row r="29" spans="2:27" ht="18" customHeight="1" thickBot="1">
      <c r="B29" s="102" t="str">
        <f>IF(G29="","未入力",IF(AND(U29=0,V29=0,W29=0,X29=0,Y29=0,Z29=0,AA29=0),"OK","ERROR"))</f>
        <v>OK</v>
      </c>
      <c r="C29" s="1">
        <v>4</v>
      </c>
      <c r="D29" s="95">
        <f>IF(T29=1,"",IF($B$3=5,"",IF(AND(U29=0,V29=0,W29=0,X29=0,Y29=0,Z29=0,AA29=0),"○","")))</f>
      </c>
      <c r="E29" s="135" t="s">
        <v>10</v>
      </c>
      <c r="F29" s="136"/>
      <c r="G29" s="105">
        <v>4</v>
      </c>
      <c r="H29" s="106">
        <v>10370</v>
      </c>
      <c r="I29" s="107">
        <v>11651</v>
      </c>
      <c r="J29" s="108">
        <v>22021</v>
      </c>
      <c r="K29" s="106">
        <v>8298</v>
      </c>
      <c r="L29" s="107">
        <v>9258</v>
      </c>
      <c r="M29" s="108">
        <v>17556</v>
      </c>
      <c r="N29" s="109">
        <v>2072</v>
      </c>
      <c r="O29" s="107">
        <v>2393</v>
      </c>
      <c r="P29" s="110">
        <v>4465</v>
      </c>
      <c r="Q29" s="54">
        <f t="shared" si="13"/>
        <v>80.01928640308581</v>
      </c>
      <c r="R29" s="55">
        <f t="shared" si="13"/>
        <v>79.46099047292078</v>
      </c>
      <c r="S29" s="56">
        <f t="shared" si="13"/>
        <v>79.72389991371872</v>
      </c>
      <c r="T29" s="16">
        <v>1</v>
      </c>
      <c r="U29" s="6">
        <f t="shared" si="14"/>
        <v>0</v>
      </c>
      <c r="V29" s="6">
        <f t="shared" si="15"/>
        <v>0</v>
      </c>
      <c r="W29" s="6">
        <f t="shared" si="16"/>
        <v>0</v>
      </c>
      <c r="X29" s="6">
        <f t="shared" si="17"/>
        <v>0</v>
      </c>
      <c r="Y29" s="6">
        <f t="shared" si="18"/>
        <v>0</v>
      </c>
      <c r="Z29" s="6">
        <f t="shared" si="19"/>
        <v>0</v>
      </c>
      <c r="AA29" s="6">
        <f t="shared" si="20"/>
        <v>0</v>
      </c>
    </row>
    <row r="30" spans="2:27" ht="18" customHeight="1" thickBot="1">
      <c r="B30" s="102" t="str">
        <f>IF(G30="","未入力",IF(AND(U30=0,V30=0,W30=0,X30=0,Y30=0,Z30=0,AA30=0),"OK","ERROR"))</f>
        <v>OK</v>
      </c>
      <c r="C30" s="1">
        <v>5</v>
      </c>
      <c r="D30" s="95">
        <f>IF(T30=1,"",IF($B$3=5,"",IF(AND(U30=0,V30=0,W30=0,X30=0,Y30=0,Z30=0,AA30=0),"○","")))</f>
      </c>
      <c r="E30" s="135" t="s">
        <v>11</v>
      </c>
      <c r="F30" s="136"/>
      <c r="G30" s="105">
        <v>5</v>
      </c>
      <c r="H30" s="106">
        <v>7736</v>
      </c>
      <c r="I30" s="107">
        <v>9074</v>
      </c>
      <c r="J30" s="108">
        <v>16810</v>
      </c>
      <c r="K30" s="106">
        <v>5742</v>
      </c>
      <c r="L30" s="107">
        <v>6814</v>
      </c>
      <c r="M30" s="108">
        <v>12556</v>
      </c>
      <c r="N30" s="121">
        <v>1994</v>
      </c>
      <c r="O30" s="119">
        <v>2260</v>
      </c>
      <c r="P30" s="122">
        <v>4254</v>
      </c>
      <c r="Q30" s="54">
        <f t="shared" si="13"/>
        <v>74.22440537745605</v>
      </c>
      <c r="R30" s="55">
        <f t="shared" si="13"/>
        <v>75.09367423407538</v>
      </c>
      <c r="S30" s="56">
        <f t="shared" si="13"/>
        <v>74.69363474122545</v>
      </c>
      <c r="T30" s="16">
        <v>1</v>
      </c>
      <c r="U30" s="6">
        <f t="shared" si="14"/>
        <v>0</v>
      </c>
      <c r="V30" s="6">
        <f t="shared" si="15"/>
        <v>0</v>
      </c>
      <c r="W30" s="6">
        <f t="shared" si="16"/>
        <v>0</v>
      </c>
      <c r="X30" s="6">
        <f t="shared" si="17"/>
        <v>0</v>
      </c>
      <c r="Y30" s="6">
        <f t="shared" si="18"/>
        <v>0</v>
      </c>
      <c r="Z30" s="6">
        <f t="shared" si="19"/>
        <v>0</v>
      </c>
      <c r="AA30" s="6">
        <f t="shared" si="20"/>
        <v>0</v>
      </c>
    </row>
    <row r="31" spans="2:27" ht="18" customHeight="1" thickBot="1">
      <c r="B31" s="102" t="str">
        <f>IF(G31="","未入力",IF(AND(U31=0,V31=0,W31=0,X31=0,Y31=0,Z31=0,AA31=0),"OK","ERROR"))</f>
        <v>OK</v>
      </c>
      <c r="C31" s="1">
        <v>7</v>
      </c>
      <c r="D31" s="95">
        <f>IF(T31=1,"",IF($B$3=5,"",IF(AND(U31=0,V31=0,W31=0,X31=0,Y31=0,Z31=0,AA31=0),"○","")))</f>
      </c>
      <c r="E31" s="135" t="s">
        <v>54</v>
      </c>
      <c r="F31" s="136"/>
      <c r="G31" s="105">
        <v>7</v>
      </c>
      <c r="H31" s="106">
        <v>9840</v>
      </c>
      <c r="I31" s="107">
        <v>11093</v>
      </c>
      <c r="J31" s="108">
        <v>20933</v>
      </c>
      <c r="K31" s="106">
        <v>6939</v>
      </c>
      <c r="L31" s="107">
        <v>7679</v>
      </c>
      <c r="M31" s="108">
        <v>14618</v>
      </c>
      <c r="N31" s="121">
        <v>2901</v>
      </c>
      <c r="O31" s="119">
        <v>3414</v>
      </c>
      <c r="P31" s="122">
        <v>6315</v>
      </c>
      <c r="Q31" s="54">
        <f>IF(H31="","",K31/H31*100)</f>
        <v>70.51829268292683</v>
      </c>
      <c r="R31" s="55">
        <f>IF(I31="","",L31/I31*100)</f>
        <v>69.22383485080682</v>
      </c>
      <c r="S31" s="56">
        <f>IF(J31="","",M31/J31*100)</f>
        <v>69.83232217073521</v>
      </c>
      <c r="T31" s="16">
        <v>1</v>
      </c>
      <c r="U31" s="6">
        <f>C31-G31</f>
        <v>0</v>
      </c>
      <c r="V31" s="6">
        <f>H31+I31-J31</f>
        <v>0</v>
      </c>
      <c r="W31" s="6">
        <f>K31+L31-M31</f>
        <v>0</v>
      </c>
      <c r="X31" s="6">
        <f>N31+O31-P31</f>
        <v>0</v>
      </c>
      <c r="Y31" s="6">
        <f>H31-K31-N31</f>
        <v>0</v>
      </c>
      <c r="Z31" s="6">
        <f>I31-L31-O31</f>
        <v>0</v>
      </c>
      <c r="AA31" s="6">
        <f>J31-M31-P31</f>
        <v>0</v>
      </c>
    </row>
    <row r="32" spans="2:27" ht="18" customHeight="1" thickBot="1">
      <c r="B32" s="102" t="str">
        <f>IF(G32="","未入力",IF(AND(U32=0,V32=0,W32=0,X32=0,Y32=0,Z32=0,AA32=0),"OK","ERROR"))</f>
        <v>OK</v>
      </c>
      <c r="C32" s="1">
        <v>8</v>
      </c>
      <c r="D32" s="95">
        <f>IF(T32=1,"",IF($B$3=5,"",IF(AND(U32=0,V32=0,W32=0,X32=0,Y32=0,Z32=0,AA32=0),"○","")))</f>
      </c>
      <c r="E32" s="143" t="s">
        <v>55</v>
      </c>
      <c r="F32" s="144"/>
      <c r="G32" s="117">
        <v>8</v>
      </c>
      <c r="H32" s="118">
        <v>13366</v>
      </c>
      <c r="I32" s="119">
        <v>14868</v>
      </c>
      <c r="J32" s="120">
        <v>28234</v>
      </c>
      <c r="K32" s="118">
        <v>9818</v>
      </c>
      <c r="L32" s="119">
        <v>10806</v>
      </c>
      <c r="M32" s="120">
        <v>20624</v>
      </c>
      <c r="N32" s="121">
        <v>3548</v>
      </c>
      <c r="O32" s="119">
        <v>4062</v>
      </c>
      <c r="P32" s="122">
        <v>7610</v>
      </c>
      <c r="Q32" s="57">
        <f t="shared" si="13"/>
        <v>73.45503516384856</v>
      </c>
      <c r="R32" s="58">
        <f t="shared" si="13"/>
        <v>72.67958030669895</v>
      </c>
      <c r="S32" s="59">
        <f t="shared" si="13"/>
        <v>73.04668130622653</v>
      </c>
      <c r="T32" s="16">
        <v>1</v>
      </c>
      <c r="U32" s="6">
        <f t="shared" si="14"/>
        <v>0</v>
      </c>
      <c r="V32" s="6">
        <f t="shared" si="15"/>
        <v>0</v>
      </c>
      <c r="W32" s="6">
        <f t="shared" si="16"/>
        <v>0</v>
      </c>
      <c r="X32" s="6">
        <f t="shared" si="17"/>
        <v>0</v>
      </c>
      <c r="Y32" s="6">
        <f t="shared" si="18"/>
        <v>0</v>
      </c>
      <c r="Z32" s="6">
        <f t="shared" si="19"/>
        <v>0</v>
      </c>
      <c r="AA32" s="6">
        <f t="shared" si="20"/>
        <v>0</v>
      </c>
    </row>
    <row r="33" spans="2:21" ht="18" customHeight="1" thickBot="1">
      <c r="B33" s="102"/>
      <c r="E33" s="133" t="s">
        <v>30</v>
      </c>
      <c r="F33" s="134"/>
      <c r="G33" s="60"/>
      <c r="H33" s="61">
        <f>IF($B$3=5,SUM(H28:H32),IF(COUNTIF(H28:H32,"&gt;=0")=5,SUM(H28:H32),""))</f>
        <v>65497</v>
      </c>
      <c r="I33" s="62">
        <f>IF($B$3=5,SUM(I28:I32),IF(COUNTIF(I28:I32,"&gt;=0")=5,SUM(I28:I32),""))</f>
        <v>74222</v>
      </c>
      <c r="J33" s="63">
        <f>IF($B$3=5,SUM(J28:J32),IF(COUNTIF(J28:J32,"&gt;=0")=5,SUM(J28:J32),""))</f>
        <v>139719</v>
      </c>
      <c r="K33" s="61">
        <f aca="true" t="shared" si="21" ref="K33:P33">IF($B$3=5,SUM(K28:K32),IF(COUNTIF(K28:K32,"&gt;=0")=5,SUM(K28:K32),""))</f>
        <v>48451</v>
      </c>
      <c r="L33" s="62">
        <f t="shared" si="21"/>
        <v>54455</v>
      </c>
      <c r="M33" s="63">
        <f t="shared" si="21"/>
        <v>102906</v>
      </c>
      <c r="N33" s="61">
        <f t="shared" si="21"/>
        <v>17046</v>
      </c>
      <c r="O33" s="62">
        <f t="shared" si="21"/>
        <v>19767</v>
      </c>
      <c r="P33" s="63">
        <f t="shared" si="21"/>
        <v>36813</v>
      </c>
      <c r="Q33" s="66">
        <f>IF($B$3=5,ROUND(K33/H33*100,2),IF(H33="","",ROUND(K33/H33*100,2)))</f>
        <v>73.97</v>
      </c>
      <c r="R33" s="42">
        <f>IF($B$3=5,ROUND(L33/I33*100,2),IF(I33="","",ROUND(L33/I33*100,2)))</f>
        <v>73.37</v>
      </c>
      <c r="S33" s="43">
        <f>IF($B$3=5,ROUND(M33/J33*100,2),IF(J33="","",ROUND(M33/J33*100,2)))</f>
        <v>73.65</v>
      </c>
      <c r="T33" s="15" t="s">
        <v>41</v>
      </c>
      <c r="U33" s="96"/>
    </row>
    <row r="34" spans="2:27" ht="18" customHeight="1" thickBot="1">
      <c r="B34" s="102" t="str">
        <f>IF(G34="","未入力",IF(AND(U34=0,V34=0,W34=0,X34=0,Y34=0,Z34=0,AA34=0),"OK","ERROR"))</f>
        <v>OK</v>
      </c>
      <c r="C34" s="1">
        <v>14</v>
      </c>
      <c r="D34" s="95">
        <f>IF(T34=1,"",IF($B$3=5,"",IF(AND(U34=0,V34=0,W34=0,X34=0,Y34=0,Z34=0,AA34=0),"○","")))</f>
      </c>
      <c r="E34" s="141" t="s">
        <v>12</v>
      </c>
      <c r="F34" s="142"/>
      <c r="G34" s="111">
        <v>14</v>
      </c>
      <c r="H34" s="112">
        <v>13323</v>
      </c>
      <c r="I34" s="113">
        <v>14351</v>
      </c>
      <c r="J34" s="114">
        <v>27674</v>
      </c>
      <c r="K34" s="112">
        <v>9202</v>
      </c>
      <c r="L34" s="113">
        <v>9863</v>
      </c>
      <c r="M34" s="114">
        <v>19065</v>
      </c>
      <c r="N34" s="115">
        <v>4121</v>
      </c>
      <c r="O34" s="113">
        <v>4488</v>
      </c>
      <c r="P34" s="116">
        <v>8609</v>
      </c>
      <c r="Q34" s="51">
        <f aca="true" t="shared" si="22" ref="Q34:S35">IF(H34="","",K34/H34*100)</f>
        <v>69.0685281092847</v>
      </c>
      <c r="R34" s="52">
        <f t="shared" si="22"/>
        <v>68.72691798480942</v>
      </c>
      <c r="S34" s="53">
        <f t="shared" si="22"/>
        <v>68.89137818891378</v>
      </c>
      <c r="T34" s="16">
        <v>1</v>
      </c>
      <c r="U34" s="6">
        <f t="shared" si="14"/>
        <v>0</v>
      </c>
      <c r="V34" s="6">
        <f t="shared" si="15"/>
        <v>0</v>
      </c>
      <c r="W34" s="6">
        <f t="shared" si="16"/>
        <v>0</v>
      </c>
      <c r="X34" s="6">
        <f t="shared" si="17"/>
        <v>0</v>
      </c>
      <c r="Y34" s="6">
        <f t="shared" si="18"/>
        <v>0</v>
      </c>
      <c r="Z34" s="6">
        <f t="shared" si="19"/>
        <v>0</v>
      </c>
      <c r="AA34" s="6">
        <f t="shared" si="20"/>
        <v>0</v>
      </c>
    </row>
    <row r="35" spans="2:27" ht="18" customHeight="1" thickBot="1">
      <c r="B35" s="102" t="str">
        <f>IF(G35="","未入力",IF(AND(U35=0,V35=0,W35=0,X35=0,Y35=0,Z35=0,AA35=0),"OK","ERROR"))</f>
        <v>OK</v>
      </c>
      <c r="C35" s="1">
        <v>15</v>
      </c>
      <c r="D35" s="95">
        <f>IF(T35=1,"",IF($B$3=5,"",IF(AND(U35=0,V35=0,W35=0,X35=0,Y35=0,Z35=0,AA35=0),"○","")))</f>
      </c>
      <c r="E35" s="135" t="s">
        <v>13</v>
      </c>
      <c r="F35" s="136"/>
      <c r="G35" s="105">
        <v>15</v>
      </c>
      <c r="H35" s="106">
        <v>9983</v>
      </c>
      <c r="I35" s="107">
        <v>10930</v>
      </c>
      <c r="J35" s="108">
        <v>20913</v>
      </c>
      <c r="K35" s="106">
        <v>6852</v>
      </c>
      <c r="L35" s="107">
        <v>7612</v>
      </c>
      <c r="M35" s="108">
        <v>14464</v>
      </c>
      <c r="N35" s="109">
        <v>3131</v>
      </c>
      <c r="O35" s="107">
        <v>3318</v>
      </c>
      <c r="P35" s="110">
        <v>6449</v>
      </c>
      <c r="Q35" s="54">
        <f t="shared" si="22"/>
        <v>68.63668236001203</v>
      </c>
      <c r="R35" s="55">
        <f t="shared" si="22"/>
        <v>69.64318389752974</v>
      </c>
      <c r="S35" s="56">
        <f t="shared" si="22"/>
        <v>69.16272175202027</v>
      </c>
      <c r="T35" s="16">
        <v>1</v>
      </c>
      <c r="U35" s="6">
        <f t="shared" si="14"/>
        <v>0</v>
      </c>
      <c r="V35" s="6">
        <f t="shared" si="15"/>
        <v>0</v>
      </c>
      <c r="W35" s="6">
        <f t="shared" si="16"/>
        <v>0</v>
      </c>
      <c r="X35" s="6">
        <f t="shared" si="17"/>
        <v>0</v>
      </c>
      <c r="Y35" s="6">
        <f t="shared" si="18"/>
        <v>0</v>
      </c>
      <c r="Z35" s="6">
        <f t="shared" si="19"/>
        <v>0</v>
      </c>
      <c r="AA35" s="6">
        <f t="shared" si="20"/>
        <v>0</v>
      </c>
    </row>
    <row r="36" spans="2:21" ht="18" customHeight="1" thickBot="1">
      <c r="B36" s="102"/>
      <c r="E36" s="137" t="s">
        <v>33</v>
      </c>
      <c r="F36" s="138"/>
      <c r="G36" s="67"/>
      <c r="H36" s="68">
        <f>IF($B$3=5,SUM(H34:H35),IF(COUNTIF(H34:H35,"&gt;=0")=2,SUM(H34:H35),""))</f>
        <v>23306</v>
      </c>
      <c r="I36" s="69">
        <f>IF($B$3=5,SUM(I34:I35),IF(COUNTIF(I34:I35,"&gt;=0")=2,SUM(I34:I35),""))</f>
        <v>25281</v>
      </c>
      <c r="J36" s="70">
        <f>IF($B$3=5,SUM(J34:J35),IF(COUNTIF(J34:J35,"&gt;=0")=2,SUM(J34:J35),""))</f>
        <v>48587</v>
      </c>
      <c r="K36" s="68">
        <f aca="true" t="shared" si="23" ref="K36:P36">IF($B$3=5,SUM(K34:K35),IF(COUNTIF(K34:K35,"&gt;=0")=2,SUM(K34:K35),""))</f>
        <v>16054</v>
      </c>
      <c r="L36" s="69">
        <f t="shared" si="23"/>
        <v>17475</v>
      </c>
      <c r="M36" s="70">
        <f t="shared" si="23"/>
        <v>33529</v>
      </c>
      <c r="N36" s="68">
        <f t="shared" si="23"/>
        <v>7252</v>
      </c>
      <c r="O36" s="69">
        <f t="shared" si="23"/>
        <v>7806</v>
      </c>
      <c r="P36" s="70">
        <f t="shared" si="23"/>
        <v>15058</v>
      </c>
      <c r="Q36" s="71">
        <f>IF($B$3=5,ROUND(K36/H36*100,2),IF(H36="","",ROUND(K36/H36*100,2)))</f>
        <v>68.88</v>
      </c>
      <c r="R36" s="72">
        <f>IF($B$3=5,ROUND(L36/I36*100,2),IF(I36="","",ROUND(L36/I36*100,2)))</f>
        <v>69.12</v>
      </c>
      <c r="S36" s="73">
        <f>IF($B$3=5,ROUND(M36/J36*100,2),IF(J36="","",ROUND(M36/J36*100,2)))</f>
        <v>69.01</v>
      </c>
      <c r="T36" s="15" t="s">
        <v>41</v>
      </c>
      <c r="U36" s="96"/>
    </row>
    <row r="37" spans="2:27" ht="18" customHeight="1" thickBot="1">
      <c r="B37" s="102" t="str">
        <f>IF(G37="","未入力",IF(AND(U37=0,V37=0,W37=0,X37=0,Y37=0,Z37=0,AA37=0),"OK","ERROR"))</f>
        <v>OK</v>
      </c>
      <c r="C37" s="1">
        <v>16</v>
      </c>
      <c r="D37" s="95">
        <f>IF(T37=1,"",IF($B$3=5,"",IF(AND(U37=0,V37=0,W37=0,X37=0,Y37=0,Z37=0,AA37=0),"○","")))</f>
      </c>
      <c r="E37" s="135" t="s">
        <v>14</v>
      </c>
      <c r="F37" s="136"/>
      <c r="G37" s="105">
        <v>16</v>
      </c>
      <c r="H37" s="106">
        <v>10043</v>
      </c>
      <c r="I37" s="107">
        <v>11250</v>
      </c>
      <c r="J37" s="108">
        <v>21293</v>
      </c>
      <c r="K37" s="106">
        <v>7080</v>
      </c>
      <c r="L37" s="107">
        <v>7679</v>
      </c>
      <c r="M37" s="108">
        <v>14759</v>
      </c>
      <c r="N37" s="106">
        <v>2963</v>
      </c>
      <c r="O37" s="107">
        <v>3571</v>
      </c>
      <c r="P37" s="108">
        <v>6534</v>
      </c>
      <c r="Q37" s="54">
        <f aca="true" t="shared" si="24" ref="Q37:S38">IF(H37="","",K37/H37*100)</f>
        <v>70.49686348700588</v>
      </c>
      <c r="R37" s="55">
        <f t="shared" si="24"/>
        <v>68.25777777777778</v>
      </c>
      <c r="S37" s="56">
        <f t="shared" si="24"/>
        <v>69.31385901469966</v>
      </c>
      <c r="T37" s="16">
        <v>1</v>
      </c>
      <c r="U37" s="6">
        <f t="shared" si="14"/>
        <v>0</v>
      </c>
      <c r="V37" s="6">
        <f t="shared" si="15"/>
        <v>0</v>
      </c>
      <c r="W37" s="6">
        <f t="shared" si="16"/>
        <v>0</v>
      </c>
      <c r="X37" s="6">
        <f t="shared" si="17"/>
        <v>0</v>
      </c>
      <c r="Y37" s="6">
        <f t="shared" si="18"/>
        <v>0</v>
      </c>
      <c r="Z37" s="6">
        <f t="shared" si="19"/>
        <v>0</v>
      </c>
      <c r="AA37" s="6">
        <f t="shared" si="20"/>
        <v>0</v>
      </c>
    </row>
    <row r="38" spans="2:27" ht="18" customHeight="1" thickBot="1">
      <c r="B38" s="102" t="str">
        <f>IF(G38="","未入力",IF(AND(U38=0,V38=0,W38=0,X38=0,Y38=0,Z38=0,AA38=0),"OK","ERROR"))</f>
        <v>OK</v>
      </c>
      <c r="C38" s="1">
        <v>17</v>
      </c>
      <c r="D38" s="95">
        <f>IF(T38=1,"",IF($B$3=5,"",IF(AND(U38=0,V38=0,W38=0,X38=0,Y38=0,Z38=0,AA38=0),"○","")))</f>
      </c>
      <c r="E38" s="135" t="s">
        <v>56</v>
      </c>
      <c r="F38" s="136"/>
      <c r="G38" s="105">
        <v>17</v>
      </c>
      <c r="H38" s="106">
        <v>6105</v>
      </c>
      <c r="I38" s="107">
        <v>6887</v>
      </c>
      <c r="J38" s="108">
        <v>12992</v>
      </c>
      <c r="K38" s="106">
        <v>4410</v>
      </c>
      <c r="L38" s="107">
        <v>4868</v>
      </c>
      <c r="M38" s="108">
        <v>9278</v>
      </c>
      <c r="N38" s="106">
        <v>1695</v>
      </c>
      <c r="O38" s="107">
        <v>2019</v>
      </c>
      <c r="P38" s="108">
        <v>3714</v>
      </c>
      <c r="Q38" s="54">
        <f t="shared" si="24"/>
        <v>72.23587223587224</v>
      </c>
      <c r="R38" s="55">
        <f t="shared" si="24"/>
        <v>70.6838971976187</v>
      </c>
      <c r="S38" s="56">
        <f t="shared" si="24"/>
        <v>71.41317733990148</v>
      </c>
      <c r="T38" s="16">
        <v>1</v>
      </c>
      <c r="U38" s="6">
        <f t="shared" si="14"/>
        <v>0</v>
      </c>
      <c r="V38" s="6">
        <f t="shared" si="15"/>
        <v>0</v>
      </c>
      <c r="W38" s="6">
        <f t="shared" si="16"/>
        <v>0</v>
      </c>
      <c r="X38" s="6">
        <f t="shared" si="17"/>
        <v>0</v>
      </c>
      <c r="Y38" s="6">
        <f t="shared" si="18"/>
        <v>0</v>
      </c>
      <c r="Z38" s="6">
        <f t="shared" si="19"/>
        <v>0</v>
      </c>
      <c r="AA38" s="6">
        <f t="shared" si="20"/>
        <v>0</v>
      </c>
    </row>
    <row r="39" spans="2:21" ht="18" customHeight="1" thickBot="1">
      <c r="B39" s="102"/>
      <c r="E39" s="137" t="s">
        <v>34</v>
      </c>
      <c r="F39" s="138"/>
      <c r="G39" s="67"/>
      <c r="H39" s="68">
        <f aca="true" t="shared" si="25" ref="H39:P39">IF($B$3=5,SUM(H37:H38),IF(COUNTIF(H37:H38,"&gt;=0")=2,SUM(H37:H38),""))</f>
        <v>16148</v>
      </c>
      <c r="I39" s="69">
        <f t="shared" si="25"/>
        <v>18137</v>
      </c>
      <c r="J39" s="70">
        <f t="shared" si="25"/>
        <v>34285</v>
      </c>
      <c r="K39" s="68">
        <f t="shared" si="25"/>
        <v>11490</v>
      </c>
      <c r="L39" s="69">
        <f t="shared" si="25"/>
        <v>12547</v>
      </c>
      <c r="M39" s="70">
        <f t="shared" si="25"/>
        <v>24037</v>
      </c>
      <c r="N39" s="68">
        <f t="shared" si="25"/>
        <v>4658</v>
      </c>
      <c r="O39" s="69">
        <f t="shared" si="25"/>
        <v>5590</v>
      </c>
      <c r="P39" s="70">
        <f t="shared" si="25"/>
        <v>10248</v>
      </c>
      <c r="Q39" s="71">
        <f>IF($B$3=5,ROUND(K39/H39*100,2),IF(H39="","",ROUND(K39/H39*100,2)))</f>
        <v>71.15</v>
      </c>
      <c r="R39" s="72">
        <f>IF($B$3=5,ROUND(L39/I39*100,2),IF(I39="","",ROUND(L39/I39*100,2)))</f>
        <v>69.18</v>
      </c>
      <c r="S39" s="73">
        <f>IF($B$3=5,ROUND(M39/J39*100,2),IF(J39="","",ROUND(M39/J39*100,2)))</f>
        <v>70.11</v>
      </c>
      <c r="T39" s="15" t="s">
        <v>41</v>
      </c>
      <c r="U39" s="96"/>
    </row>
    <row r="40" spans="2:27" ht="18" customHeight="1" thickBot="1">
      <c r="B40" s="102" t="str">
        <f>IF(G40="","未入力",IF(AND(U40=0,V40=0,W40=0,X40=0,Y40=0,Z40=0,AA40=0),"OK","ERROR"))</f>
        <v>OK</v>
      </c>
      <c r="C40" s="1">
        <v>18</v>
      </c>
      <c r="D40" s="95">
        <f>IF(T40=1,"",IF($B$3=5,"",IF(AND(U40=0,V40=0,W40=0,X40=0,Y40=0,Z40=0,AA40=0),"○","")))</f>
      </c>
      <c r="E40" s="131" t="s">
        <v>57</v>
      </c>
      <c r="F40" s="132"/>
      <c r="G40" s="130">
        <v>18</v>
      </c>
      <c r="H40" s="124">
        <v>7855</v>
      </c>
      <c r="I40" s="125">
        <v>8725</v>
      </c>
      <c r="J40" s="126">
        <v>16580</v>
      </c>
      <c r="K40" s="124">
        <v>5787</v>
      </c>
      <c r="L40" s="125">
        <v>6261</v>
      </c>
      <c r="M40" s="126">
        <v>12048</v>
      </c>
      <c r="N40" s="124">
        <v>2068</v>
      </c>
      <c r="O40" s="125">
        <v>2464</v>
      </c>
      <c r="P40" s="126">
        <v>4532</v>
      </c>
      <c r="Q40" s="66">
        <f>IF(H40="","",K40/H40*100)</f>
        <v>73.6728198599618</v>
      </c>
      <c r="R40" s="42">
        <f>IF(I40="","",L40/I40*100)</f>
        <v>71.7593123209169</v>
      </c>
      <c r="S40" s="43">
        <f>IF(J40="","",M40/J40*100)</f>
        <v>72.66586248492159</v>
      </c>
      <c r="T40" s="16">
        <v>1</v>
      </c>
      <c r="U40" s="6">
        <f t="shared" si="14"/>
        <v>0</v>
      </c>
      <c r="V40" s="6">
        <f t="shared" si="15"/>
        <v>0</v>
      </c>
      <c r="W40" s="6">
        <f t="shared" si="16"/>
        <v>0</v>
      </c>
      <c r="X40" s="6">
        <f t="shared" si="17"/>
        <v>0</v>
      </c>
      <c r="Y40" s="6">
        <f t="shared" si="18"/>
        <v>0</v>
      </c>
      <c r="Z40" s="6">
        <f t="shared" si="19"/>
        <v>0</v>
      </c>
      <c r="AA40" s="6">
        <f t="shared" si="20"/>
        <v>0</v>
      </c>
    </row>
    <row r="41" spans="2:27" ht="18" customHeight="1" thickBot="1">
      <c r="B41" s="102" t="str">
        <f>IF(G41="","未入力",IF(AND(U41=0,V41=0,W41=0,X41=0,Y41=0,Z41=0,AA41=0),"OK","ERROR"))</f>
        <v>OK</v>
      </c>
      <c r="C41" s="1">
        <v>19</v>
      </c>
      <c r="D41" s="95">
        <f>IF(T41=1,"",IF($B$3=5,"",IF(AND(U41=0,V41=0,W41=0,X41=0,Y41=0,Z41=0,AA41=0),"○","")))</f>
      </c>
      <c r="E41" s="141" t="s">
        <v>15</v>
      </c>
      <c r="F41" s="142"/>
      <c r="G41" s="111">
        <v>19</v>
      </c>
      <c r="H41" s="106">
        <v>4414</v>
      </c>
      <c r="I41" s="107">
        <v>5068</v>
      </c>
      <c r="J41" s="108">
        <v>9482</v>
      </c>
      <c r="K41" s="106">
        <v>3345</v>
      </c>
      <c r="L41" s="107">
        <v>3752</v>
      </c>
      <c r="M41" s="108">
        <v>7097</v>
      </c>
      <c r="N41" s="106">
        <v>1069</v>
      </c>
      <c r="O41" s="107">
        <v>1316</v>
      </c>
      <c r="P41" s="108">
        <v>2385</v>
      </c>
      <c r="Q41" s="51">
        <f aca="true" t="shared" si="26" ref="Q41:S43">IF(H41="","",K41/H41*100)</f>
        <v>75.78160398731309</v>
      </c>
      <c r="R41" s="52">
        <f t="shared" si="26"/>
        <v>74.03314917127072</v>
      </c>
      <c r="S41" s="53">
        <f t="shared" si="26"/>
        <v>74.84707867538494</v>
      </c>
      <c r="T41" s="16">
        <v>1</v>
      </c>
      <c r="U41" s="6">
        <f t="shared" si="14"/>
        <v>0</v>
      </c>
      <c r="V41" s="6">
        <f t="shared" si="15"/>
        <v>0</v>
      </c>
      <c r="W41" s="6">
        <f t="shared" si="16"/>
        <v>0</v>
      </c>
      <c r="X41" s="6">
        <f t="shared" si="17"/>
        <v>0</v>
      </c>
      <c r="Y41" s="6">
        <f t="shared" si="18"/>
        <v>0</v>
      </c>
      <c r="Z41" s="6">
        <f t="shared" si="19"/>
        <v>0</v>
      </c>
      <c r="AA41" s="6">
        <f t="shared" si="20"/>
        <v>0</v>
      </c>
    </row>
    <row r="42" spans="2:27" ht="18" customHeight="1" thickBot="1">
      <c r="B42" s="102" t="str">
        <f>IF(G42="","未入力",IF(AND(U42=0,V42=0,W42=0,X42=0,Y42=0,Z42=0,AA42=0),"OK","ERROR"))</f>
        <v>OK</v>
      </c>
      <c r="C42" s="1">
        <v>20</v>
      </c>
      <c r="D42" s="95"/>
      <c r="E42" s="135" t="s">
        <v>16</v>
      </c>
      <c r="F42" s="136"/>
      <c r="G42" s="105">
        <v>20</v>
      </c>
      <c r="H42" s="106">
        <v>3338</v>
      </c>
      <c r="I42" s="107">
        <v>3976</v>
      </c>
      <c r="J42" s="108">
        <v>7314</v>
      </c>
      <c r="K42" s="106">
        <v>2593</v>
      </c>
      <c r="L42" s="107">
        <v>3088</v>
      </c>
      <c r="M42" s="108">
        <v>5681</v>
      </c>
      <c r="N42" s="106">
        <v>745</v>
      </c>
      <c r="O42" s="107">
        <v>888</v>
      </c>
      <c r="P42" s="108">
        <v>1633</v>
      </c>
      <c r="Q42" s="54">
        <f t="shared" si="26"/>
        <v>77.68124625524267</v>
      </c>
      <c r="R42" s="55">
        <f t="shared" si="26"/>
        <v>77.66599597585513</v>
      </c>
      <c r="S42" s="56">
        <f t="shared" si="26"/>
        <v>77.67295597484278</v>
      </c>
      <c r="T42" s="16">
        <v>1</v>
      </c>
      <c r="U42" s="6">
        <f t="shared" si="14"/>
        <v>0</v>
      </c>
      <c r="V42" s="6">
        <f t="shared" si="15"/>
        <v>0</v>
      </c>
      <c r="W42" s="6">
        <f t="shared" si="16"/>
        <v>0</v>
      </c>
      <c r="X42" s="6">
        <f t="shared" si="17"/>
        <v>0</v>
      </c>
      <c r="Y42" s="6">
        <f t="shared" si="18"/>
        <v>0</v>
      </c>
      <c r="Z42" s="6">
        <f t="shared" si="19"/>
        <v>0</v>
      </c>
      <c r="AA42" s="6">
        <f t="shared" si="20"/>
        <v>0</v>
      </c>
    </row>
    <row r="43" spans="2:27" ht="18" customHeight="1" thickBot="1">
      <c r="B43" s="102" t="str">
        <f>IF(G43="","未入力",IF(AND(U43=0,V43=0,W43=0,X43=0,Y43=0,Z43=0,AA43=0),"OK","ERROR"))</f>
        <v>OK</v>
      </c>
      <c r="C43" s="1">
        <v>21</v>
      </c>
      <c r="D43" s="95"/>
      <c r="E43" s="135" t="s">
        <v>58</v>
      </c>
      <c r="F43" s="136"/>
      <c r="G43" s="105">
        <v>21</v>
      </c>
      <c r="H43" s="106">
        <v>9272</v>
      </c>
      <c r="I43" s="107">
        <v>10722</v>
      </c>
      <c r="J43" s="108">
        <v>19994</v>
      </c>
      <c r="K43" s="106">
        <v>6376</v>
      </c>
      <c r="L43" s="107">
        <v>7683</v>
      </c>
      <c r="M43" s="108">
        <v>14059</v>
      </c>
      <c r="N43" s="109">
        <v>2896</v>
      </c>
      <c r="O43" s="107">
        <v>3039</v>
      </c>
      <c r="P43" s="110">
        <v>5935</v>
      </c>
      <c r="Q43" s="54">
        <f t="shared" si="26"/>
        <v>68.76617773943055</v>
      </c>
      <c r="R43" s="55">
        <f t="shared" si="26"/>
        <v>71.6564073866816</v>
      </c>
      <c r="S43" s="56">
        <f t="shared" si="26"/>
        <v>70.31609482844854</v>
      </c>
      <c r="T43" s="16">
        <v>1</v>
      </c>
      <c r="U43" s="6">
        <f t="shared" si="14"/>
        <v>0</v>
      </c>
      <c r="V43" s="6">
        <f t="shared" si="15"/>
        <v>0</v>
      </c>
      <c r="W43" s="6">
        <f t="shared" si="16"/>
        <v>0</v>
      </c>
      <c r="X43" s="6">
        <f t="shared" si="17"/>
        <v>0</v>
      </c>
      <c r="Y43" s="6">
        <f t="shared" si="18"/>
        <v>0</v>
      </c>
      <c r="Z43" s="6">
        <f t="shared" si="19"/>
        <v>0</v>
      </c>
      <c r="AA43" s="6">
        <f t="shared" si="20"/>
        <v>0</v>
      </c>
    </row>
    <row r="44" spans="2:21" ht="18" customHeight="1">
      <c r="B44" s="102"/>
      <c r="E44" s="137" t="s">
        <v>59</v>
      </c>
      <c r="F44" s="138"/>
      <c r="G44" s="67"/>
      <c r="H44" s="68">
        <f>IF($B$3=5,SUM(H41:H43),IF(COUNTIF(H41:H43,"&gt;=0")=3,SUM(H41:H43),""))</f>
        <v>17024</v>
      </c>
      <c r="I44" s="69">
        <f>IF($B$3=5,SUM(I41:I43),IF(COUNTIF(I41:I43,"&gt;=0")=3,SUM(I41:I43),""))</f>
        <v>19766</v>
      </c>
      <c r="J44" s="70">
        <f>IF($B$3=5,SUM(J41:J43),IF(COUNTIF(J41:J43,"&gt;=0")=3,SUM(J41:J43),""))</f>
        <v>36790</v>
      </c>
      <c r="K44" s="68">
        <f aca="true" t="shared" si="27" ref="K44:P44">IF($B$3=5,SUM(K41:K43),IF(COUNTIF(K41:K43,"&gt;=0")=3,SUM(K41:K43),""))</f>
        <v>12314</v>
      </c>
      <c r="L44" s="69">
        <f t="shared" si="27"/>
        <v>14523</v>
      </c>
      <c r="M44" s="70">
        <f t="shared" si="27"/>
        <v>26837</v>
      </c>
      <c r="N44" s="68">
        <f>IF($B$3=5,SUM(N41:N43),IF(COUNTIF(N41:N43,"&gt;=0")=3,SUM(N41:N43),""))</f>
        <v>4710</v>
      </c>
      <c r="O44" s="69">
        <f t="shared" si="27"/>
        <v>5243</v>
      </c>
      <c r="P44" s="70">
        <f t="shared" si="27"/>
        <v>9953</v>
      </c>
      <c r="Q44" s="71">
        <f>IF($B$3=5,ROUND(K44/H44*100,2),IF(H44="","",ROUND(K44/H44*100,2)))</f>
        <v>72.33</v>
      </c>
      <c r="R44" s="72">
        <f>IF($B$3=5,ROUND(L44/I44*100,2),IF(I44="","",ROUND(L44/I44*100,2)))</f>
        <v>73.47</v>
      </c>
      <c r="S44" s="73">
        <f>IF($B$3=5,ROUND(M44/J44*100,2),IF(J44="","",ROUND(M44/J44*100,2)))</f>
        <v>72.95</v>
      </c>
      <c r="T44" s="15" t="s">
        <v>41</v>
      </c>
      <c r="U44" s="96"/>
    </row>
    <row r="45" spans="2:19" ht="18" customHeight="1">
      <c r="B45" s="102"/>
      <c r="E45" s="133" t="s">
        <v>32</v>
      </c>
      <c r="F45" s="134"/>
      <c r="G45" s="60"/>
      <c r="H45" s="99">
        <f aca="true" t="shared" si="28" ref="H45:P45">IF($B$3=5,SUM(H36,H39,H40,H44),IF(COUNTIF(H34:H44,"&gt;=0")=11,SUM(H36,H39,H40,H44),""))</f>
        <v>64333</v>
      </c>
      <c r="I45" s="62">
        <f t="shared" si="28"/>
        <v>71909</v>
      </c>
      <c r="J45" s="64">
        <f t="shared" si="28"/>
        <v>136242</v>
      </c>
      <c r="K45" s="99">
        <f t="shared" si="28"/>
        <v>45645</v>
      </c>
      <c r="L45" s="62">
        <f t="shared" si="28"/>
        <v>50806</v>
      </c>
      <c r="M45" s="64">
        <f t="shared" si="28"/>
        <v>96451</v>
      </c>
      <c r="N45" s="99">
        <f t="shared" si="28"/>
        <v>18688</v>
      </c>
      <c r="O45" s="62">
        <f t="shared" si="28"/>
        <v>21103</v>
      </c>
      <c r="P45" s="64">
        <f t="shared" si="28"/>
        <v>39791</v>
      </c>
      <c r="Q45" s="66">
        <f>IF($B$3=5,ROUND(K45/H45*100,2),IF(H45="","",ROUND(K45/H45*100,2)))</f>
        <v>70.95</v>
      </c>
      <c r="R45" s="42">
        <f aca="true" t="shared" si="29" ref="Q45:S47">IF($B$3=5,ROUND(L45/I45*100,2),IF(I45="","",ROUND(L45/I45*100,2)))</f>
        <v>70.65</v>
      </c>
      <c r="S45" s="43">
        <f t="shared" si="29"/>
        <v>70.79</v>
      </c>
    </row>
    <row r="46" spans="2:19" ht="18" customHeight="1">
      <c r="B46" s="102"/>
      <c r="E46" s="139" t="s">
        <v>17</v>
      </c>
      <c r="F46" s="140"/>
      <c r="G46" s="87"/>
      <c r="H46" s="88">
        <f aca="true" t="shared" si="30" ref="H46:P46">IF($B$3=5,SUM(H33,H45),IF(COUNTIF(H28:H45,"&gt;=0")=18,SUM(H33,H45),""))</f>
        <v>129830</v>
      </c>
      <c r="I46" s="89">
        <f t="shared" si="30"/>
        <v>146131</v>
      </c>
      <c r="J46" s="90">
        <f t="shared" si="30"/>
        <v>275961</v>
      </c>
      <c r="K46" s="88">
        <f t="shared" si="30"/>
        <v>94096</v>
      </c>
      <c r="L46" s="89">
        <f t="shared" si="30"/>
        <v>105261</v>
      </c>
      <c r="M46" s="90">
        <f t="shared" si="30"/>
        <v>199357</v>
      </c>
      <c r="N46" s="88">
        <f t="shared" si="30"/>
        <v>35734</v>
      </c>
      <c r="O46" s="89">
        <f t="shared" si="30"/>
        <v>40870</v>
      </c>
      <c r="P46" s="90">
        <f t="shared" si="30"/>
        <v>76604</v>
      </c>
      <c r="Q46" s="84">
        <f t="shared" si="29"/>
        <v>72.48</v>
      </c>
      <c r="R46" s="85">
        <f>IF($B$3=5,ROUND(L46/I46*100,2),IF(I46="","",ROUND(L46/I46*100,2)))</f>
        <v>72.03</v>
      </c>
      <c r="S46" s="86">
        <f t="shared" si="29"/>
        <v>72.24</v>
      </c>
    </row>
    <row r="47" spans="2:19" ht="18" customHeight="1">
      <c r="B47" s="102"/>
      <c r="E47" s="133" t="s">
        <v>18</v>
      </c>
      <c r="F47" s="134"/>
      <c r="G47" s="60"/>
      <c r="H47" s="61">
        <f aca="true" t="shared" si="31" ref="H47:P47">IF($B$3=5,SUM(H9,H23,H46),IF(OR(H9="",H23="",H46=""),"",SUM(H9,H23,H46)))</f>
        <v>449025</v>
      </c>
      <c r="I47" s="62">
        <f t="shared" si="31"/>
        <v>495704</v>
      </c>
      <c r="J47" s="63">
        <f t="shared" si="31"/>
        <v>944729</v>
      </c>
      <c r="K47" s="61">
        <f t="shared" si="31"/>
        <v>319241</v>
      </c>
      <c r="L47" s="62">
        <f t="shared" si="31"/>
        <v>354029</v>
      </c>
      <c r="M47" s="63">
        <f t="shared" si="31"/>
        <v>673270</v>
      </c>
      <c r="N47" s="64">
        <f t="shared" si="31"/>
        <v>129784</v>
      </c>
      <c r="O47" s="62">
        <f t="shared" si="31"/>
        <v>141675</v>
      </c>
      <c r="P47" s="65">
        <f t="shared" si="31"/>
        <v>271459</v>
      </c>
      <c r="Q47" s="66">
        <f t="shared" si="29"/>
        <v>71.1</v>
      </c>
      <c r="R47" s="42">
        <f t="shared" si="29"/>
        <v>71.42</v>
      </c>
      <c r="S47" s="43">
        <f>IF($B$3=5,ROUND(M47/J47*100,2),IF(J47="","",ROUND(M47/J47*100,2)))</f>
        <v>71.27</v>
      </c>
    </row>
    <row r="48" ht="21" customHeight="1">
      <c r="B48" s="102"/>
    </row>
    <row r="49" ht="21" customHeight="1">
      <c r="B49" s="102"/>
    </row>
    <row r="50" ht="21" customHeight="1">
      <c r="B50" s="102"/>
    </row>
    <row r="51" ht="21" customHeight="1">
      <c r="B51" s="102"/>
    </row>
    <row r="52" ht="21" customHeight="1">
      <c r="B52" s="102"/>
    </row>
    <row r="53" ht="21" customHeight="1">
      <c r="B53" s="102"/>
    </row>
    <row r="54" ht="21" customHeight="1">
      <c r="B54" s="102"/>
    </row>
    <row r="55" ht="21" customHeight="1">
      <c r="B55" s="102"/>
    </row>
    <row r="56" ht="21" customHeight="1">
      <c r="B56" s="102"/>
    </row>
    <row r="57" ht="21" customHeight="1">
      <c r="B57" s="102"/>
    </row>
    <row r="58" ht="21" customHeight="1">
      <c r="B58" s="102"/>
    </row>
    <row r="59" ht="21" customHeight="1">
      <c r="B59" s="102"/>
    </row>
    <row r="60" ht="21" customHeight="1">
      <c r="B60" s="102"/>
    </row>
    <row r="61" ht="21" customHeight="1">
      <c r="B61" s="102"/>
    </row>
  </sheetData>
  <sheetProtection sheet="1" objects="1" scenarios="1"/>
  <mergeCells count="51">
    <mergeCell ref="N12:P12"/>
    <mergeCell ref="H6:J6"/>
    <mergeCell ref="H12:J12"/>
    <mergeCell ref="E6:F7"/>
    <mergeCell ref="E12:F13"/>
    <mergeCell ref="B3:B5"/>
    <mergeCell ref="Q6:S6"/>
    <mergeCell ref="Q12:S12"/>
    <mergeCell ref="E9:F9"/>
    <mergeCell ref="G6:G7"/>
    <mergeCell ref="E8:F8"/>
    <mergeCell ref="G12:G13"/>
    <mergeCell ref="K6:M6"/>
    <mergeCell ref="K12:M12"/>
    <mergeCell ref="N6:P6"/>
    <mergeCell ref="E14:F14"/>
    <mergeCell ref="E15:F15"/>
    <mergeCell ref="E17:F17"/>
    <mergeCell ref="E18:F18"/>
    <mergeCell ref="E16:F16"/>
    <mergeCell ref="E19:F19"/>
    <mergeCell ref="E20:F20"/>
    <mergeCell ref="E21:F21"/>
    <mergeCell ref="E31:F31"/>
    <mergeCell ref="E30:F30"/>
    <mergeCell ref="E23:F23"/>
    <mergeCell ref="E22:F22"/>
    <mergeCell ref="N26:O26"/>
    <mergeCell ref="Q26:S26"/>
    <mergeCell ref="E28:F28"/>
    <mergeCell ref="E29:F29"/>
    <mergeCell ref="G26:G27"/>
    <mergeCell ref="H26:J26"/>
    <mergeCell ref="K26:M26"/>
    <mergeCell ref="E26:F27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7:F47"/>
    <mergeCell ref="E43:F43"/>
    <mergeCell ref="E44:F44"/>
    <mergeCell ref="E45:F45"/>
    <mergeCell ref="E46:F46"/>
    <mergeCell ref="E41:F41"/>
    <mergeCell ref="E42:F42"/>
  </mergeCells>
  <conditionalFormatting sqref="D8 D40:D43 D19:D21 D14:D17 D34:D35 D37:D38 D28:D32">
    <cfRule type="cellIs" priority="1" dxfId="0" operator="equal" stopIfTrue="1">
      <formula>"×"</formula>
    </cfRule>
  </conditionalFormatting>
  <printOptions/>
  <pageMargins left="0.37" right="0.21" top="0.44" bottom="0.4" header="0.48" footer="0.32"/>
  <pageSetup blackAndWhite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石川県　地方課</cp:lastModifiedBy>
  <cp:lastPrinted>2005-09-11T19:56:22Z</cp:lastPrinted>
  <dcterms:created xsi:type="dcterms:W3CDTF">1997-01-08T22:48:59Z</dcterms:created>
  <dcterms:modified xsi:type="dcterms:W3CDTF">2005-09-11T22:58:46Z</dcterms:modified>
  <cp:category/>
  <cp:version/>
  <cp:contentType/>
  <cp:contentStatus/>
</cp:coreProperties>
</file>