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2"/>
  </bookViews>
  <sheets>
    <sheet name="1区開票結果" sheetId="1" r:id="rId1"/>
    <sheet name="2区開票結果" sheetId="2" r:id="rId2"/>
    <sheet name="3区開票結果" sheetId="3" r:id="rId3"/>
  </sheets>
  <definedNames>
    <definedName name="_xlnm.Print_Area" localSheetId="0">'1区開票結果'!$D$2:$U$66</definedName>
    <definedName name="_xlnm.Print_Area" localSheetId="1">'2区開票結果'!$D$2:$U$66</definedName>
    <definedName name="_xlnm.Print_Area" localSheetId="2">'3区開票結果'!$D$2:$U$66</definedName>
  </definedNames>
  <calcPr fullCalcOnLoad="1"/>
</workbook>
</file>

<file path=xl/sharedStrings.xml><?xml version="1.0" encoding="utf-8"?>
<sst xmlns="http://schemas.openxmlformats.org/spreadsheetml/2006/main" count="585" uniqueCount="105">
  <si>
    <t>検算</t>
  </si>
  <si>
    <t>各市町村</t>
  </si>
  <si>
    <t>G+H+I+J+K-L</t>
  </si>
  <si>
    <t>L+M-N</t>
  </si>
  <si>
    <t>V-N-O-P</t>
  </si>
  <si>
    <t>投票者数</t>
  </si>
  <si>
    <t>確</t>
  </si>
  <si>
    <t>得票数＝有効</t>
  </si>
  <si>
    <t>有効＋無効＝総数</t>
  </si>
  <si>
    <t>投票者数チェック</t>
  </si>
  <si>
    <t>中間TOTAL</t>
  </si>
  <si>
    <t>確定TOTAL</t>
  </si>
  <si>
    <t>定</t>
  </si>
  <si>
    <t>(      )</t>
  </si>
  <si>
    <t>（様式１０－１）</t>
  </si>
  <si>
    <t>(推定)</t>
  </si>
  <si>
    <t>（様式１０－２）</t>
  </si>
  <si>
    <t>分</t>
  </si>
  <si>
    <t>（第１区）</t>
  </si>
  <si>
    <t>0</t>
  </si>
  <si>
    <t>時</t>
  </si>
  <si>
    <t>22</t>
  </si>
  <si>
    <t>23</t>
  </si>
  <si>
    <t>50</t>
  </si>
  <si>
    <t>検算</t>
  </si>
  <si>
    <t>市町名</t>
  </si>
  <si>
    <t>番号</t>
  </si>
  <si>
    <t>おくだ</t>
  </si>
  <si>
    <t>は　せ</t>
  </si>
  <si>
    <t>佐　藤</t>
  </si>
  <si>
    <t>有　効</t>
  </si>
  <si>
    <t>無　効</t>
  </si>
  <si>
    <t>投　票</t>
  </si>
  <si>
    <t>不受理</t>
  </si>
  <si>
    <t>不　足</t>
  </si>
  <si>
    <t>確</t>
  </si>
  <si>
    <t>投票数</t>
  </si>
  <si>
    <t>総　数</t>
  </si>
  <si>
    <t>(確定値)</t>
  </si>
  <si>
    <t>定</t>
  </si>
  <si>
    <t>（民　主）</t>
  </si>
  <si>
    <t>（自民党）</t>
  </si>
  <si>
    <t>（共産党）</t>
  </si>
  <si>
    <t>金　　沢　　市</t>
  </si>
  <si>
    <t>第　１　区　計</t>
  </si>
  <si>
    <t>投票者数</t>
  </si>
  <si>
    <t>開票数</t>
  </si>
  <si>
    <t>差引残票</t>
  </si>
  <si>
    <t>進捗率(%)</t>
  </si>
  <si>
    <t>（A)</t>
  </si>
  <si>
    <t>（B)</t>
  </si>
  <si>
    <t>(A)-(B)</t>
  </si>
  <si>
    <t>(B)/(A)</t>
  </si>
  <si>
    <t>（第２区）</t>
  </si>
  <si>
    <t>一　川</t>
  </si>
  <si>
    <t>西　村</t>
  </si>
  <si>
    <t>森</t>
  </si>
  <si>
    <t>小松市</t>
  </si>
  <si>
    <t>加賀市</t>
  </si>
  <si>
    <t>白山市</t>
  </si>
  <si>
    <t>能美市</t>
  </si>
  <si>
    <t>(市計)</t>
  </si>
  <si>
    <t>山中町(江沼郡計)</t>
  </si>
  <si>
    <t>川北町(能美郡計)</t>
  </si>
  <si>
    <t>野々市町(石川郡計)</t>
  </si>
  <si>
    <t>(郡計)</t>
  </si>
  <si>
    <t>第２区計</t>
  </si>
  <si>
    <t>（第３区）</t>
  </si>
  <si>
    <t>北　村</t>
  </si>
  <si>
    <t>桑　原</t>
  </si>
  <si>
    <t>(民　主)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</si>
  <si>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</si>
  <si>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</si>
  <si>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</si>
  <si>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</si>
  <si>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</si>
  <si>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</si>
  <si>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</si>
  <si>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(河北郡計)</t>
  </si>
  <si>
    <t>志賀町</t>
  </si>
  <si>
    <t>宝達志水町</t>
  </si>
  <si>
    <t>(羽咋郡計)</t>
  </si>
  <si>
    <t>中能登町(鹿島郡計)</t>
  </si>
  <si>
    <t>穴水町</t>
  </si>
  <si>
    <t>門前町</t>
  </si>
  <si>
    <t>能登町</t>
  </si>
  <si>
    <t>(鳳珠郡計)</t>
  </si>
  <si>
    <t>（郡計）</t>
  </si>
  <si>
    <t>第３区計</t>
  </si>
  <si>
    <t>（様式１０）</t>
  </si>
  <si>
    <t>平成１７年９月１１日執行衆議院議員総選挙開票結果調（小選挙区）</t>
  </si>
  <si>
    <t>（様式７）</t>
  </si>
  <si>
    <t>平成１７年９月１１日執行衆議院議員総選挙開票中間速報表（小選挙区）　　</t>
  </si>
  <si>
    <t>県選管速報時刻</t>
  </si>
  <si>
    <t>分（</t>
  </si>
  <si>
    <t>分現在）</t>
  </si>
  <si>
    <t>（様式１０－３）</t>
  </si>
  <si>
    <t>59</t>
  </si>
  <si>
    <t>0</t>
  </si>
  <si>
    <t>おくだ</t>
  </si>
  <si>
    <t>は　せ</t>
  </si>
  <si>
    <t>52</t>
  </si>
  <si>
    <t>20</t>
  </si>
  <si>
    <t>おくだ</t>
  </si>
  <si>
    <t>は　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</si>
</sst>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.0"/>
    <numFmt numFmtId="179" formatCode="#,##0_ "/>
    <numFmt numFmtId="180" formatCode="#,##0;\-#,##0;0"/>
    <numFmt numFmtId="181" formatCode="#,##0.0;\-#,##0.0;0.0"/>
    <numFmt numFmtId="182" formatCode="#,##0.00;\-#,##0.00;0.00"/>
    <numFmt numFmtId="183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2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center" vertical="center" textRotation="255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center" vertical="center" textRotation="255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0" borderId="17" xfId="0" applyNumberFormat="1" applyFont="1" applyBorder="1" applyAlignment="1">
      <alignment horizontal="center" vertical="center" textRotation="255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17" xfId="16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183" fontId="2" fillId="0" borderId="0" xfId="16" applyNumberFormat="1" applyFont="1" applyAlignment="1" applyProtection="1">
      <alignment vertical="center"/>
      <protection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3" fontId="2" fillId="2" borderId="25" xfId="0" applyNumberFormat="1" applyFont="1" applyFill="1" applyBorder="1" applyAlignment="1" applyProtection="1">
      <alignment/>
      <protection locked="0"/>
    </xf>
    <xf numFmtId="180" fontId="2" fillId="2" borderId="26" xfId="0" applyNumberFormat="1" applyFont="1" applyFill="1" applyBorder="1" applyAlignment="1" applyProtection="1">
      <alignment/>
      <protection locked="0"/>
    </xf>
    <xf numFmtId="180" fontId="2" fillId="2" borderId="27" xfId="0" applyNumberFormat="1" applyFont="1" applyFill="1" applyBorder="1" applyAlignment="1" applyProtection="1">
      <alignment/>
      <protection locked="0"/>
    </xf>
    <xf numFmtId="180" fontId="2" fillId="2" borderId="28" xfId="0" applyNumberFormat="1" applyFont="1" applyFill="1" applyBorder="1" applyAlignment="1" applyProtection="1">
      <alignment/>
      <protection locked="0"/>
    </xf>
    <xf numFmtId="180" fontId="2" fillId="2" borderId="29" xfId="0" applyNumberFormat="1" applyFont="1" applyFill="1" applyBorder="1" applyAlignment="1" applyProtection="1">
      <alignment/>
      <protection locked="0"/>
    </xf>
    <xf numFmtId="180" fontId="2" fillId="2" borderId="24" xfId="0" applyNumberFormat="1" applyFont="1" applyFill="1" applyBorder="1" applyAlignment="1" applyProtection="1">
      <alignment/>
      <protection locked="0"/>
    </xf>
    <xf numFmtId="38" fontId="2" fillId="3" borderId="1" xfId="16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" fontId="2" fillId="0" borderId="32" xfId="0" applyNumberFormat="1" applyFont="1" applyBorder="1" applyAlignment="1">
      <alignment/>
    </xf>
    <xf numFmtId="38" fontId="2" fillId="0" borderId="33" xfId="16" applyFont="1" applyBorder="1" applyAlignment="1">
      <alignment/>
    </xf>
    <xf numFmtId="38" fontId="2" fillId="0" borderId="34" xfId="16" applyFont="1" applyBorder="1" applyAlignment="1">
      <alignment/>
    </xf>
    <xf numFmtId="38" fontId="2" fillId="0" borderId="35" xfId="16" applyFont="1" applyBorder="1" applyAlignment="1">
      <alignment/>
    </xf>
    <xf numFmtId="38" fontId="2" fillId="0" borderId="36" xfId="16" applyFont="1" applyBorder="1" applyAlignment="1">
      <alignment/>
    </xf>
    <xf numFmtId="180" fontId="2" fillId="0" borderId="35" xfId="16" applyNumberFormat="1" applyFont="1" applyBorder="1" applyAlignment="1">
      <alignment/>
    </xf>
    <xf numFmtId="180" fontId="2" fillId="0" borderId="36" xfId="16" applyNumberFormat="1" applyFont="1" applyBorder="1" applyAlignment="1">
      <alignment/>
    </xf>
    <xf numFmtId="38" fontId="2" fillId="0" borderId="31" xfId="16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80" fontId="2" fillId="2" borderId="37" xfId="0" applyNumberFormat="1" applyFont="1" applyFill="1" applyBorder="1" applyAlignment="1" applyProtection="1">
      <alignment/>
      <protection locked="0"/>
    </xf>
    <xf numFmtId="180" fontId="2" fillId="0" borderId="5" xfId="0" applyNumberFormat="1" applyFont="1" applyBorder="1" applyAlignment="1">
      <alignment horizontal="center"/>
    </xf>
    <xf numFmtId="180" fontId="2" fillId="0" borderId="37" xfId="0" applyNumberFormat="1" applyFont="1" applyFill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center"/>
    </xf>
    <xf numFmtId="182" fontId="2" fillId="0" borderId="7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38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Fill="1" applyAlignment="1" applyProtection="1">
      <alignment horizontal="right"/>
      <protection/>
    </xf>
    <xf numFmtId="180" fontId="4" fillId="0" borderId="0" xfId="0" applyNumberFormat="1" applyFont="1" applyBorder="1" applyAlignment="1">
      <alignment/>
    </xf>
    <xf numFmtId="180" fontId="2" fillId="0" borderId="6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/>
    </xf>
    <xf numFmtId="180" fontId="2" fillId="0" borderId="16" xfId="0" applyNumberFormat="1" applyFont="1" applyBorder="1" applyAlignment="1">
      <alignment horizontal="center"/>
    </xf>
    <xf numFmtId="3" fontId="2" fillId="2" borderId="39" xfId="0" applyNumberFormat="1" applyFont="1" applyFill="1" applyBorder="1" applyAlignment="1" applyProtection="1">
      <alignment horizontal="distributed"/>
      <protection locked="0"/>
    </xf>
    <xf numFmtId="180" fontId="2" fillId="2" borderId="29" xfId="0" applyNumberFormat="1" applyFont="1" applyFill="1" applyBorder="1" applyAlignment="1" applyProtection="1">
      <alignment/>
      <protection locked="0"/>
    </xf>
    <xf numFmtId="180" fontId="2" fillId="2" borderId="28" xfId="0" applyNumberFormat="1" applyFont="1" applyFill="1" applyBorder="1" applyAlignment="1" applyProtection="1">
      <alignment horizontal="right"/>
      <protection locked="0"/>
    </xf>
    <xf numFmtId="180" fontId="2" fillId="2" borderId="29" xfId="0" applyNumberFormat="1" applyFont="1" applyFill="1" applyBorder="1" applyAlignment="1" applyProtection="1">
      <alignment horizontal="right"/>
      <protection locked="0"/>
    </xf>
    <xf numFmtId="180" fontId="2" fillId="2" borderId="2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3" fontId="2" fillId="2" borderId="43" xfId="0" applyNumberFormat="1" applyFont="1" applyFill="1" applyBorder="1" applyAlignment="1" applyProtection="1">
      <alignment horizontal="distributed"/>
      <protection locked="0"/>
    </xf>
    <xf numFmtId="180" fontId="2" fillId="2" borderId="44" xfId="0" applyNumberFormat="1" applyFont="1" applyFill="1" applyBorder="1" applyAlignment="1" applyProtection="1">
      <alignment/>
      <protection locked="0"/>
    </xf>
    <xf numFmtId="180" fontId="2" fillId="2" borderId="45" xfId="0" applyNumberFormat="1" applyFont="1" applyFill="1" applyBorder="1" applyAlignment="1" applyProtection="1">
      <alignment/>
      <protection locked="0"/>
    </xf>
    <xf numFmtId="180" fontId="2" fillId="2" borderId="46" xfId="0" applyNumberFormat="1" applyFont="1" applyFill="1" applyBorder="1" applyAlignment="1" applyProtection="1">
      <alignment horizontal="right"/>
      <protection locked="0"/>
    </xf>
    <xf numFmtId="180" fontId="2" fillId="2" borderId="44" xfId="0" applyNumberFormat="1" applyFont="1" applyFill="1" applyBorder="1" applyAlignment="1" applyProtection="1">
      <alignment horizontal="right"/>
      <protection locked="0"/>
    </xf>
    <xf numFmtId="180" fontId="2" fillId="2" borderId="42" xfId="0" applyNumberFormat="1" applyFont="1" applyFill="1" applyBorder="1" applyAlignment="1" applyProtection="1">
      <alignment horizontal="right"/>
      <protection locked="0"/>
    </xf>
    <xf numFmtId="3" fontId="2" fillId="2" borderId="47" xfId="0" applyNumberFormat="1" applyFont="1" applyFill="1" applyBorder="1" applyAlignment="1" applyProtection="1">
      <alignment horizontal="distributed"/>
      <protection locked="0"/>
    </xf>
    <xf numFmtId="180" fontId="2" fillId="2" borderId="48" xfId="0" applyNumberFormat="1" applyFont="1" applyFill="1" applyBorder="1" applyAlignment="1" applyProtection="1">
      <alignment/>
      <protection locked="0"/>
    </xf>
    <xf numFmtId="180" fontId="2" fillId="2" borderId="49" xfId="0" applyNumberFormat="1" applyFont="1" applyFill="1" applyBorder="1" applyAlignment="1" applyProtection="1">
      <alignment/>
      <protection locked="0"/>
    </xf>
    <xf numFmtId="180" fontId="2" fillId="2" borderId="35" xfId="0" applyNumberFormat="1" applyFont="1" applyFill="1" applyBorder="1" applyAlignment="1" applyProtection="1">
      <alignment horizontal="right"/>
      <protection locked="0"/>
    </xf>
    <xf numFmtId="180" fontId="2" fillId="2" borderId="36" xfId="0" applyNumberFormat="1" applyFont="1" applyFill="1" applyBorder="1" applyAlignment="1" applyProtection="1">
      <alignment horizontal="right"/>
      <protection locked="0"/>
    </xf>
    <xf numFmtId="180" fontId="2" fillId="2" borderId="31" xfId="0" applyNumberFormat="1" applyFont="1" applyFill="1" applyBorder="1" applyAlignment="1" applyProtection="1">
      <alignment horizontal="right"/>
      <protection locked="0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3" fontId="2" fillId="0" borderId="52" xfId="0" applyNumberFormat="1" applyFont="1" applyBorder="1" applyAlignment="1">
      <alignment horizontal="distributed"/>
    </xf>
    <xf numFmtId="3" fontId="2" fillId="0" borderId="5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180" fontId="2" fillId="0" borderId="55" xfId="0" applyNumberFormat="1" applyFont="1" applyBorder="1" applyAlignment="1">
      <alignment horizontal="right"/>
    </xf>
    <xf numFmtId="180" fontId="2" fillId="0" borderId="53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8" fontId="2" fillId="0" borderId="56" xfId="16" applyFont="1" applyBorder="1" applyAlignment="1">
      <alignment/>
    </xf>
    <xf numFmtId="0" fontId="2" fillId="0" borderId="57" xfId="0" applyFont="1" applyBorder="1" applyAlignment="1">
      <alignment horizontal="distributed" shrinkToFit="1"/>
    </xf>
    <xf numFmtId="0" fontId="2" fillId="0" borderId="58" xfId="0" applyFont="1" applyBorder="1" applyAlignment="1">
      <alignment horizontal="distributed" shrinkToFit="1"/>
    </xf>
    <xf numFmtId="3" fontId="2" fillId="2" borderId="52" xfId="0" applyNumberFormat="1" applyFont="1" applyFill="1" applyBorder="1" applyAlignment="1" applyProtection="1">
      <alignment horizontal="center" vertical="center" shrinkToFit="1"/>
      <protection/>
    </xf>
    <xf numFmtId="180" fontId="2" fillId="2" borderId="53" xfId="0" applyNumberFormat="1" applyFont="1" applyFill="1" applyBorder="1" applyAlignment="1" applyProtection="1">
      <alignment/>
      <protection/>
    </xf>
    <xf numFmtId="180" fontId="2" fillId="2" borderId="54" xfId="0" applyNumberFormat="1" applyFont="1" applyFill="1" applyBorder="1" applyAlignment="1" applyProtection="1">
      <alignment/>
      <protection/>
    </xf>
    <xf numFmtId="180" fontId="2" fillId="2" borderId="55" xfId="0" applyNumberFormat="1" applyFont="1" applyFill="1" applyBorder="1" applyAlignment="1" applyProtection="1">
      <alignment horizontal="right"/>
      <protection/>
    </xf>
    <xf numFmtId="180" fontId="2" fillId="2" borderId="53" xfId="0" applyNumberFormat="1" applyFont="1" applyFill="1" applyBorder="1" applyAlignment="1" applyProtection="1">
      <alignment horizontal="right"/>
      <protection/>
    </xf>
    <xf numFmtId="180" fontId="2" fillId="2" borderId="51" xfId="0" applyNumberFormat="1" applyFont="1" applyFill="1" applyBorder="1" applyAlignment="1" applyProtection="1">
      <alignment horizontal="right"/>
      <protection/>
    </xf>
    <xf numFmtId="38" fontId="2" fillId="3" borderId="59" xfId="16" applyFont="1" applyFill="1" applyBorder="1" applyAlignment="1" applyProtection="1">
      <alignment/>
      <protection locked="0"/>
    </xf>
    <xf numFmtId="3" fontId="2" fillId="2" borderId="52" xfId="0" applyNumberFormat="1" applyFont="1" applyFill="1" applyBorder="1" applyAlignment="1" applyProtection="1">
      <alignment horizontal="distributed"/>
      <protection/>
    </xf>
    <xf numFmtId="0" fontId="5" fillId="0" borderId="57" xfId="0" applyFont="1" applyBorder="1" applyAlignment="1">
      <alignment horizontal="distributed" shrinkToFit="1"/>
    </xf>
    <xf numFmtId="0" fontId="5" fillId="0" borderId="58" xfId="0" applyFont="1" applyBorder="1" applyAlignment="1">
      <alignment horizontal="distributed" shrinkToFit="1"/>
    </xf>
    <xf numFmtId="3" fontId="2" fillId="2" borderId="52" xfId="0" applyNumberFormat="1" applyFont="1" applyFill="1" applyBorder="1" applyAlignment="1" applyProtection="1">
      <alignment horizontal="distributed"/>
      <protection locked="0"/>
    </xf>
    <xf numFmtId="180" fontId="2" fillId="2" borderId="53" xfId="0" applyNumberFormat="1" applyFont="1" applyFill="1" applyBorder="1" applyAlignment="1" applyProtection="1">
      <alignment/>
      <protection locked="0"/>
    </xf>
    <xf numFmtId="180" fontId="2" fillId="2" borderId="54" xfId="0" applyNumberFormat="1" applyFont="1" applyFill="1" applyBorder="1" applyAlignment="1" applyProtection="1">
      <alignment/>
      <protection locked="0"/>
    </xf>
    <xf numFmtId="180" fontId="2" fillId="2" borderId="55" xfId="0" applyNumberFormat="1" applyFont="1" applyFill="1" applyBorder="1" applyAlignment="1" applyProtection="1">
      <alignment horizontal="right"/>
      <protection locked="0"/>
    </xf>
    <xf numFmtId="180" fontId="2" fillId="2" borderId="53" xfId="0" applyNumberFormat="1" applyFont="1" applyFill="1" applyBorder="1" applyAlignment="1" applyProtection="1">
      <alignment horizontal="right"/>
      <protection locked="0"/>
    </xf>
    <xf numFmtId="180" fontId="2" fillId="2" borderId="51" xfId="0" applyNumberFormat="1" applyFont="1" applyFill="1" applyBorder="1" applyAlignment="1" applyProtection="1">
      <alignment horizontal="right"/>
      <protection locked="0"/>
    </xf>
    <xf numFmtId="38" fontId="2" fillId="0" borderId="56" xfId="16" applyFont="1" applyFill="1" applyBorder="1" applyAlignment="1">
      <alignment/>
    </xf>
    <xf numFmtId="3" fontId="2" fillId="0" borderId="17" xfId="0" applyNumberFormat="1" applyFont="1" applyBorder="1" applyAlignment="1">
      <alignment horizontal="distributed"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Alignment="1">
      <alignment horizontal="right"/>
    </xf>
    <xf numFmtId="49" fontId="2" fillId="0" borderId="0" xfId="16" applyNumberFormat="1" applyFont="1" applyFill="1" applyAlignment="1" applyProtection="1">
      <alignment horizontal="right"/>
      <protection locked="0"/>
    </xf>
    <xf numFmtId="38" fontId="2" fillId="0" borderId="0" xfId="16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16" applyNumberFormat="1" applyFont="1" applyFill="1" applyBorder="1" applyAlignment="1">
      <alignment/>
    </xf>
    <xf numFmtId="0" fontId="0" fillId="0" borderId="0" xfId="16" applyNumberFormat="1" applyFill="1" applyBorder="1" applyAlignment="1">
      <alignment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 vertical="center" textRotation="255"/>
    </xf>
    <xf numFmtId="38" fontId="2" fillId="0" borderId="6" xfId="16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6" xfId="16" applyFont="1" applyBorder="1" applyAlignment="1">
      <alignment horizontal="center"/>
    </xf>
    <xf numFmtId="38" fontId="0" fillId="0" borderId="6" xfId="16" applyBorder="1" applyAlignment="1">
      <alignment horizontal="center"/>
    </xf>
    <xf numFmtId="38" fontId="0" fillId="0" borderId="37" xfId="16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38" fontId="2" fillId="0" borderId="12" xfId="16" applyFont="1" applyBorder="1" applyAlignment="1">
      <alignment horizontal="center"/>
    </xf>
    <xf numFmtId="38" fontId="2" fillId="0" borderId="12" xfId="16" applyFont="1" applyBorder="1" applyAlignment="1">
      <alignment/>
    </xf>
    <xf numFmtId="38" fontId="2" fillId="0" borderId="12" xfId="16" applyFont="1" applyBorder="1" applyAlignment="1">
      <alignment horizontal="center"/>
    </xf>
    <xf numFmtId="38" fontId="0" fillId="0" borderId="12" xfId="16" applyBorder="1" applyAlignment="1">
      <alignment horizontal="center"/>
    </xf>
    <xf numFmtId="38" fontId="0" fillId="0" borderId="60" xfId="16" applyBorder="1" applyAlignment="1">
      <alignment horizontal="center"/>
    </xf>
    <xf numFmtId="0" fontId="0" fillId="0" borderId="21" xfId="0" applyBorder="1" applyAlignment="1">
      <alignment horizontal="center" vertical="center" textRotation="255"/>
    </xf>
    <xf numFmtId="3" fontId="2" fillId="0" borderId="19" xfId="0" applyNumberFormat="1" applyFont="1" applyBorder="1" applyAlignment="1">
      <alignment/>
    </xf>
    <xf numFmtId="38" fontId="2" fillId="0" borderId="19" xfId="16" applyFont="1" applyBorder="1" applyAlignment="1">
      <alignment horizontal="center"/>
    </xf>
    <xf numFmtId="38" fontId="0" fillId="0" borderId="19" xfId="16" applyBorder="1" applyAlignment="1">
      <alignment horizontal="center"/>
    </xf>
    <xf numFmtId="38" fontId="0" fillId="0" borderId="38" xfId="16" applyBorder="1" applyAlignment="1">
      <alignment horizontal="center"/>
    </xf>
    <xf numFmtId="0" fontId="2" fillId="0" borderId="22" xfId="0" applyFont="1" applyBorder="1" applyAlignment="1">
      <alignment/>
    </xf>
    <xf numFmtId="38" fontId="2" fillId="0" borderId="17" xfId="16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61" xfId="0" applyFont="1" applyBorder="1" applyAlignment="1">
      <alignment horizontal="distributed"/>
    </xf>
    <xf numFmtId="0" fontId="2" fillId="0" borderId="62" xfId="0" applyFont="1" applyBorder="1" applyAlignment="1">
      <alignment horizontal="distributed"/>
    </xf>
    <xf numFmtId="0" fontId="2" fillId="2" borderId="63" xfId="0" applyFont="1" applyFill="1" applyBorder="1" applyAlignment="1" applyProtection="1">
      <alignment horizontal="distributed"/>
      <protection locked="0"/>
    </xf>
    <xf numFmtId="180" fontId="2" fillId="2" borderId="64" xfId="16" applyNumberFormat="1" applyFont="1" applyFill="1" applyBorder="1" applyAlignment="1" applyProtection="1">
      <alignment/>
      <protection locked="0"/>
    </xf>
    <xf numFmtId="180" fontId="2" fillId="2" borderId="64" xfId="16" applyNumberFormat="1" applyFont="1" applyFill="1" applyBorder="1" applyAlignment="1" applyProtection="1">
      <alignment/>
      <protection/>
    </xf>
    <xf numFmtId="180" fontId="2" fillId="2" borderId="64" xfId="16" applyNumberFormat="1" applyFont="1" applyFill="1" applyBorder="1" applyAlignment="1" applyProtection="1">
      <alignment/>
      <protection locked="0"/>
    </xf>
    <xf numFmtId="180" fontId="0" fillId="2" borderId="64" xfId="16" applyNumberFormat="1" applyFill="1" applyBorder="1" applyAlignment="1" applyProtection="1">
      <alignment/>
      <protection locked="0"/>
    </xf>
    <xf numFmtId="180" fontId="0" fillId="2" borderId="62" xfId="16" applyNumberFormat="1" applyFill="1" applyBorder="1" applyAlignment="1" applyProtection="1">
      <alignment/>
      <protection locked="0"/>
    </xf>
    <xf numFmtId="180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" fillId="3" borderId="1" xfId="16" applyFont="1" applyFill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65" xfId="0" applyFont="1" applyBorder="1" applyAlignment="1">
      <alignment horizontal="distributed"/>
    </xf>
    <xf numFmtId="0" fontId="6" fillId="0" borderId="66" xfId="0" applyFont="1" applyBorder="1" applyAlignment="1">
      <alignment horizontal="distributed"/>
    </xf>
    <xf numFmtId="0" fontId="6" fillId="2" borderId="44" xfId="0" applyFont="1" applyFill="1" applyBorder="1" applyAlignment="1" applyProtection="1">
      <alignment horizontal="distributed"/>
      <protection/>
    </xf>
    <xf numFmtId="180" fontId="2" fillId="2" borderId="45" xfId="16" applyNumberFormat="1" applyFont="1" applyFill="1" applyBorder="1" applyAlignment="1" applyProtection="1">
      <alignment/>
      <protection/>
    </xf>
    <xf numFmtId="180" fontId="2" fillId="2" borderId="45" xfId="16" applyNumberFormat="1" applyFont="1" applyFill="1" applyBorder="1" applyAlignment="1" applyProtection="1">
      <alignment/>
      <protection/>
    </xf>
    <xf numFmtId="180" fontId="0" fillId="2" borderId="45" xfId="16" applyNumberFormat="1" applyFill="1" applyBorder="1" applyAlignment="1" applyProtection="1">
      <alignment/>
      <protection/>
    </xf>
    <xf numFmtId="180" fontId="0" fillId="2" borderId="66" xfId="16" applyNumberForma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 horizontal="distributed"/>
      <protection locked="0"/>
    </xf>
    <xf numFmtId="180" fontId="2" fillId="2" borderId="45" xfId="16" applyNumberFormat="1" applyFont="1" applyFill="1" applyBorder="1" applyAlignment="1" applyProtection="1">
      <alignment/>
      <protection locked="0"/>
    </xf>
    <xf numFmtId="180" fontId="2" fillId="2" borderId="45" xfId="16" applyNumberFormat="1" applyFont="1" applyFill="1" applyBorder="1" applyAlignment="1" applyProtection="1">
      <alignment/>
      <protection locked="0"/>
    </xf>
    <xf numFmtId="180" fontId="0" fillId="2" borderId="45" xfId="16" applyNumberFormat="1" applyFill="1" applyBorder="1" applyAlignment="1" applyProtection="1">
      <alignment/>
      <protection locked="0"/>
    </xf>
    <xf numFmtId="180" fontId="0" fillId="2" borderId="66" xfId="16" applyNumberFormat="1" applyFill="1" applyBorder="1" applyAlignment="1" applyProtection="1">
      <alignment/>
      <protection locked="0"/>
    </xf>
    <xf numFmtId="0" fontId="2" fillId="0" borderId="67" xfId="0" applyFont="1" applyBorder="1" applyAlignment="1">
      <alignment horizontal="distributed"/>
    </xf>
    <xf numFmtId="0" fontId="6" fillId="0" borderId="68" xfId="0" applyFont="1" applyBorder="1" applyAlignment="1">
      <alignment horizontal="distributed"/>
    </xf>
    <xf numFmtId="0" fontId="6" fillId="2" borderId="48" xfId="0" applyFont="1" applyFill="1" applyBorder="1" applyAlignment="1" applyProtection="1">
      <alignment horizontal="distributed"/>
      <protection/>
    </xf>
    <xf numFmtId="0" fontId="6" fillId="2" borderId="48" xfId="0" applyFont="1" applyFill="1" applyBorder="1" applyAlignment="1" applyProtection="1">
      <alignment horizontal="distributed"/>
      <protection locked="0"/>
    </xf>
    <xf numFmtId="180" fontId="2" fillId="2" borderId="49" xfId="16" applyNumberFormat="1" applyFont="1" applyFill="1" applyBorder="1" applyAlignment="1" applyProtection="1">
      <alignment/>
      <protection locked="0"/>
    </xf>
    <xf numFmtId="180" fontId="2" fillId="2" borderId="49" xfId="16" applyNumberFormat="1" applyFont="1" applyFill="1" applyBorder="1" applyAlignment="1" applyProtection="1">
      <alignment/>
      <protection/>
    </xf>
    <xf numFmtId="180" fontId="2" fillId="2" borderId="49" xfId="16" applyNumberFormat="1" applyFont="1" applyFill="1" applyBorder="1" applyAlignment="1" applyProtection="1">
      <alignment/>
      <protection locked="0"/>
    </xf>
    <xf numFmtId="180" fontId="0" fillId="2" borderId="49" xfId="16" applyNumberFormat="1" applyFill="1" applyBorder="1" applyAlignment="1" applyProtection="1">
      <alignment/>
      <protection locked="0"/>
    </xf>
    <xf numFmtId="180" fontId="0" fillId="2" borderId="68" xfId="16" applyNumberFormat="1" applyFill="1" applyBorder="1" applyAlignment="1" applyProtection="1">
      <alignment/>
      <protection locked="0"/>
    </xf>
    <xf numFmtId="0" fontId="2" fillId="0" borderId="57" xfId="0" applyFont="1" applyBorder="1" applyAlignment="1">
      <alignment horizontal="distributed"/>
    </xf>
    <xf numFmtId="0" fontId="6" fillId="0" borderId="58" xfId="0" applyFont="1" applyBorder="1" applyAlignment="1">
      <alignment horizontal="distributed"/>
    </xf>
    <xf numFmtId="0" fontId="6" fillId="0" borderId="53" xfId="0" applyFont="1" applyBorder="1" applyAlignment="1">
      <alignment horizontal="distributed"/>
    </xf>
    <xf numFmtId="3" fontId="2" fillId="0" borderId="54" xfId="16" applyNumberFormat="1" applyFont="1" applyBorder="1" applyAlignment="1">
      <alignment/>
    </xf>
    <xf numFmtId="3" fontId="2" fillId="0" borderId="54" xfId="16" applyNumberFormat="1" applyFont="1" applyBorder="1" applyAlignment="1" applyProtection="1">
      <alignment/>
      <protection/>
    </xf>
    <xf numFmtId="3" fontId="2" fillId="0" borderId="54" xfId="16" applyNumberFormat="1" applyFont="1" applyBorder="1" applyAlignment="1">
      <alignment/>
    </xf>
    <xf numFmtId="180" fontId="2" fillId="0" borderId="54" xfId="16" applyNumberFormat="1" applyFont="1" applyBorder="1" applyAlignment="1">
      <alignment/>
    </xf>
    <xf numFmtId="180" fontId="2" fillId="0" borderId="55" xfId="16" applyNumberFormat="1" applyFont="1" applyBorder="1" applyAlignment="1">
      <alignment/>
    </xf>
    <xf numFmtId="180" fontId="2" fillId="0" borderId="53" xfId="16" applyNumberFormat="1" applyFont="1" applyBorder="1" applyAlignment="1">
      <alignment/>
    </xf>
    <xf numFmtId="180" fontId="0" fillId="0" borderId="54" xfId="16" applyNumberFormat="1" applyBorder="1" applyAlignment="1">
      <alignment/>
    </xf>
    <xf numFmtId="180" fontId="0" fillId="0" borderId="58" xfId="16" applyNumberFormat="1" applyBorder="1" applyAlignment="1">
      <alignment/>
    </xf>
    <xf numFmtId="3" fontId="2" fillId="0" borderId="0" xfId="0" applyNumberFormat="1" applyFont="1" applyAlignment="1">
      <alignment/>
    </xf>
    <xf numFmtId="38" fontId="2" fillId="0" borderId="56" xfId="16" applyFont="1" applyBorder="1" applyAlignment="1">
      <alignment/>
    </xf>
    <xf numFmtId="0" fontId="6" fillId="0" borderId="62" xfId="0" applyFont="1" applyBorder="1" applyAlignment="1">
      <alignment horizontal="distributed"/>
    </xf>
    <xf numFmtId="0" fontId="6" fillId="2" borderId="63" xfId="0" applyFont="1" applyFill="1" applyBorder="1" applyAlignment="1" applyProtection="1">
      <alignment horizontal="distributed"/>
      <protection locked="0"/>
    </xf>
    <xf numFmtId="0" fontId="2" fillId="0" borderId="33" xfId="0" applyFont="1" applyBorder="1" applyAlignment="1">
      <alignment horizontal="distributed"/>
    </xf>
    <xf numFmtId="0" fontId="6" fillId="0" borderId="69" xfId="0" applyFont="1" applyBorder="1" applyAlignment="1">
      <alignment horizontal="distributed"/>
    </xf>
    <xf numFmtId="0" fontId="6" fillId="0" borderId="36" xfId="0" applyFont="1" applyBorder="1" applyAlignment="1">
      <alignment horizontal="distributed"/>
    </xf>
    <xf numFmtId="3" fontId="2" fillId="0" borderId="34" xfId="16" applyNumberFormat="1" applyFont="1" applyBorder="1" applyAlignment="1">
      <alignment/>
    </xf>
    <xf numFmtId="3" fontId="2" fillId="0" borderId="34" xfId="16" applyNumberFormat="1" applyFont="1" applyBorder="1" applyAlignment="1" applyProtection="1">
      <alignment/>
      <protection/>
    </xf>
    <xf numFmtId="3" fontId="2" fillId="0" borderId="34" xfId="16" applyNumberFormat="1" applyFont="1" applyBorder="1" applyAlignment="1">
      <alignment/>
    </xf>
    <xf numFmtId="180" fontId="2" fillId="0" borderId="20" xfId="16" applyNumberFormat="1" applyFont="1" applyBorder="1" applyAlignment="1">
      <alignment/>
    </xf>
    <xf numFmtId="180" fontId="2" fillId="0" borderId="21" xfId="16" applyNumberFormat="1" applyFont="1" applyBorder="1" applyAlignment="1">
      <alignment/>
    </xf>
    <xf numFmtId="180" fontId="2" fillId="0" borderId="34" xfId="16" applyNumberFormat="1" applyFont="1" applyBorder="1" applyAlignment="1">
      <alignment/>
    </xf>
    <xf numFmtId="180" fontId="0" fillId="0" borderId="34" xfId="16" applyNumberFormat="1" applyBorder="1" applyAlignment="1">
      <alignment/>
    </xf>
    <xf numFmtId="180" fontId="0" fillId="0" borderId="69" xfId="16" applyNumberFormat="1" applyBorder="1" applyAlignment="1">
      <alignment/>
    </xf>
    <xf numFmtId="38" fontId="2" fillId="0" borderId="52" xfId="16" applyFont="1" applyBorder="1" applyAlignment="1">
      <alignment/>
    </xf>
    <xf numFmtId="180" fontId="2" fillId="0" borderId="19" xfId="16" applyNumberFormat="1" applyFont="1" applyBorder="1" applyAlignment="1">
      <alignment/>
    </xf>
    <xf numFmtId="180" fontId="2" fillId="0" borderId="31" xfId="16" applyNumberFormat="1" applyFont="1" applyBorder="1" applyAlignment="1">
      <alignment/>
    </xf>
    <xf numFmtId="0" fontId="2" fillId="0" borderId="50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2" borderId="53" xfId="0" applyFont="1" applyFill="1" applyBorder="1" applyAlignment="1" applyProtection="1">
      <alignment horizontal="distributed"/>
      <protection locked="0"/>
    </xf>
    <xf numFmtId="180" fontId="2" fillId="2" borderId="54" xfId="16" applyNumberFormat="1" applyFont="1" applyFill="1" applyBorder="1" applyAlignment="1" applyProtection="1">
      <alignment/>
      <protection locked="0"/>
    </xf>
    <xf numFmtId="180" fontId="2" fillId="2" borderId="54" xfId="16" applyNumberFormat="1" applyFont="1" applyFill="1" applyBorder="1" applyAlignment="1" applyProtection="1">
      <alignment/>
      <protection/>
    </xf>
    <xf numFmtId="180" fontId="2" fillId="2" borderId="54" xfId="16" applyNumberFormat="1" applyFont="1" applyFill="1" applyBorder="1" applyAlignment="1" applyProtection="1">
      <alignment/>
      <protection locked="0"/>
    </xf>
    <xf numFmtId="180" fontId="0" fillId="2" borderId="54" xfId="16" applyNumberFormat="1" applyFill="1" applyBorder="1" applyAlignment="1" applyProtection="1">
      <alignment/>
      <protection locked="0"/>
    </xf>
    <xf numFmtId="180" fontId="0" fillId="2" borderId="58" xfId="16" applyNumberFormat="1" applyFill="1" applyBorder="1" applyAlignment="1" applyProtection="1">
      <alignment/>
      <protection locked="0"/>
    </xf>
    <xf numFmtId="0" fontId="6" fillId="2" borderId="63" xfId="0" applyFont="1" applyFill="1" applyBorder="1" applyAlignment="1" applyProtection="1">
      <alignment horizontal="distributed"/>
      <protection/>
    </xf>
    <xf numFmtId="180" fontId="2" fillId="2" borderId="64" xfId="16" applyNumberFormat="1" applyFont="1" applyFill="1" applyBorder="1" applyAlignment="1" applyProtection="1">
      <alignment/>
      <protection/>
    </xf>
    <xf numFmtId="180" fontId="0" fillId="2" borderId="64" xfId="16" applyNumberFormat="1" applyFill="1" applyBorder="1" applyAlignment="1" applyProtection="1">
      <alignment/>
      <protection/>
    </xf>
    <xf numFmtId="180" fontId="0" fillId="2" borderId="62" xfId="16" applyNumberFormat="1" applyFill="1" applyBorder="1" applyAlignment="1" applyProtection="1">
      <alignment/>
      <protection/>
    </xf>
    <xf numFmtId="180" fontId="2" fillId="2" borderId="66" xfId="16" applyNumberFormat="1" applyFont="1" applyFill="1" applyBorder="1" applyAlignment="1" applyProtection="1">
      <alignment/>
      <protection/>
    </xf>
    <xf numFmtId="0" fontId="2" fillId="0" borderId="66" xfId="0" applyFont="1" applyBorder="1" applyAlignment="1">
      <alignment horizontal="distributed"/>
    </xf>
    <xf numFmtId="0" fontId="2" fillId="0" borderId="69" xfId="0" applyFont="1" applyBorder="1" applyAlignment="1">
      <alignment horizontal="distributed"/>
    </xf>
    <xf numFmtId="0" fontId="2" fillId="0" borderId="36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6" fillId="0" borderId="38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3" fontId="2" fillId="0" borderId="19" xfId="16" applyNumberFormat="1" applyFont="1" applyBorder="1" applyAlignment="1">
      <alignment/>
    </xf>
    <xf numFmtId="3" fontId="2" fillId="0" borderId="19" xfId="16" applyNumberFormat="1" applyFont="1" applyBorder="1" applyAlignment="1">
      <alignment/>
    </xf>
    <xf numFmtId="180" fontId="0" fillId="0" borderId="19" xfId="16" applyNumberFormat="1" applyBorder="1" applyAlignment="1">
      <alignment/>
    </xf>
    <xf numFmtId="180" fontId="0" fillId="0" borderId="38" xfId="16" applyNumberFormat="1" applyBorder="1" applyAlignment="1">
      <alignment/>
    </xf>
    <xf numFmtId="0" fontId="2" fillId="0" borderId="38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2" fillId="2" borderId="37" xfId="16" applyFont="1" applyFill="1" applyBorder="1" applyAlignment="1" applyProtection="1">
      <alignment/>
      <protection locked="0"/>
    </xf>
    <xf numFmtId="38" fontId="2" fillId="0" borderId="5" xfId="16" applyFont="1" applyBorder="1" applyAlignment="1">
      <alignment horizontal="center"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7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2" fillId="0" borderId="38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9525</xdr:rowOff>
    </xdr:from>
    <xdr:to>
      <xdr:col>11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2695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9525</xdr:rowOff>
    </xdr:from>
    <xdr:to>
      <xdr:col>11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4181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9525</xdr:rowOff>
    </xdr:from>
    <xdr:to>
      <xdr:col>11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1009650"/>
          <a:ext cx="657225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H84"/>
  <sheetViews>
    <sheetView zoomScaleSheetLayoutView="100" workbookViewId="0" topLeftCell="A1">
      <pane xSplit="6" topLeftCell="G1" activePane="topRight" state="frozen"/>
      <selection pane="topLeft" activeCell="A1" sqref="A1"/>
      <selection pane="topRight" activeCell="J67" sqref="J67"/>
    </sheetView>
  </sheetViews>
  <sheetFormatPr defaultColWidth="9.00390625" defaultRowHeight="13.5"/>
  <cols>
    <col min="1" max="1" width="3.375" style="1" customWidth="1"/>
    <col min="2" max="2" width="5.75390625" style="2" hidden="1" customWidth="1"/>
    <col min="3" max="3" width="4.125" style="1" hidden="1" customWidth="1"/>
    <col min="4" max="4" width="3.00390625" style="3" hidden="1" customWidth="1"/>
    <col min="5" max="5" width="3.25390625" style="1" customWidth="1"/>
    <col min="6" max="6" width="12.125" style="4" customWidth="1"/>
    <col min="7" max="7" width="2.625" style="4" hidden="1" customWidth="1"/>
    <col min="8" max="10" width="8.625" style="4" customWidth="1"/>
    <col min="11" max="11" width="5.25390625" style="4" hidden="1" customWidth="1"/>
    <col min="12" max="21" width="4.625" style="4" customWidth="1"/>
    <col min="22" max="22" width="1.75390625" style="1" customWidth="1"/>
    <col min="23" max="23" width="2.625" style="1" hidden="1" customWidth="1"/>
    <col min="24" max="25" width="1.625" style="1" hidden="1" customWidth="1"/>
    <col min="26" max="26" width="1.625" style="5" hidden="1" customWidth="1"/>
    <col min="27" max="27" width="7.375" style="5" hidden="1" customWidth="1"/>
    <col min="28" max="28" width="1.00390625" style="1" hidden="1" customWidth="1"/>
    <col min="29" max="30" width="7.00390625" style="1" hidden="1" customWidth="1"/>
    <col min="31" max="32" width="5.50390625" style="1" hidden="1" customWidth="1"/>
    <col min="33" max="33" width="8.875" style="1" customWidth="1"/>
    <col min="34" max="16384" width="9.00390625" style="1" customWidth="1"/>
  </cols>
  <sheetData>
    <row r="1" ht="11.25" customHeight="1"/>
    <row r="2" spans="2:5" ht="12" hidden="1">
      <c r="B2" s="2">
        <f>IF(AND(R18=100,R37=100,R65=100,COUNTIF(B15:B60,"OK")=21),10,7)</f>
        <v>10</v>
      </c>
      <c r="E2" s="1" t="str">
        <f>IF(B2=7,F72,F69)</f>
        <v>（様式１０）</v>
      </c>
    </row>
    <row r="3" spans="5:21" ht="16.5" customHeight="1" hidden="1">
      <c r="E3" s="6"/>
      <c r="F3" s="7"/>
      <c r="G3" s="7"/>
      <c r="H3" s="8" t="str">
        <f>IF($B$2=7,$E$73,$E$71)</f>
        <v>平成１７年９月１１日執行衆議院議員総選挙開票結果調（小選挙区）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</row>
    <row r="4" ht="12">
      <c r="E4" s="4" t="str">
        <f>F70</f>
        <v>（様式１０－１）</v>
      </c>
    </row>
    <row r="5" ht="16.5" customHeight="1">
      <c r="H5" s="10" t="str">
        <f>E71</f>
        <v>平成１７年９月１１日執行衆議院議員総選挙開票結果調（小選挙区）</v>
      </c>
    </row>
    <row r="8" spans="5:16" ht="12">
      <c r="E8" s="4" t="str">
        <f>F82</f>
        <v>（第１区）</v>
      </c>
      <c r="L8" s="11" t="str">
        <f>L75</f>
        <v>県選管速報時刻</v>
      </c>
      <c r="M8" s="12" t="str">
        <f>M11</f>
        <v>0</v>
      </c>
      <c r="N8" s="11" t="str">
        <f>N75</f>
        <v>時</v>
      </c>
      <c r="O8" s="12" t="str">
        <f>O11</f>
        <v>59</v>
      </c>
      <c r="P8" s="9" t="s">
        <v>17</v>
      </c>
    </row>
    <row r="9" spans="12:16" ht="12" hidden="1">
      <c r="L9" s="11"/>
      <c r="M9" s="12"/>
      <c r="N9" s="11"/>
      <c r="O9" s="12"/>
      <c r="P9" s="9"/>
    </row>
    <row r="10" spans="12:16" ht="12" hidden="1">
      <c r="L10" s="11"/>
      <c r="M10" s="12"/>
      <c r="N10" s="11"/>
      <c r="O10" s="12"/>
      <c r="P10" s="9"/>
    </row>
    <row r="11" spans="5:32" ht="13.5" hidden="1">
      <c r="E11" s="1" t="s">
        <v>18</v>
      </c>
      <c r="L11" s="11" t="str">
        <f>L$75</f>
        <v>県選管速報時刻</v>
      </c>
      <c r="M11" s="13" t="s">
        <v>19</v>
      </c>
      <c r="N11" s="14" t="s">
        <v>20</v>
      </c>
      <c r="O11" s="13" t="s">
        <v>97</v>
      </c>
      <c r="P11" s="15" t="str">
        <f>IF($B$2=7,P$75,"分")</f>
        <v>分</v>
      </c>
      <c r="Q11" s="13" t="s">
        <v>98</v>
      </c>
      <c r="R11" s="14">
        <f>IF($B$2=7,R$75,"")</f>
      </c>
      <c r="S11" s="13" t="s">
        <v>23</v>
      </c>
      <c r="T11" s="16">
        <f>IF($B$2=7,T$75,"")</f>
      </c>
      <c r="U11" s="17"/>
      <c r="W11" s="18" t="s">
        <v>24</v>
      </c>
      <c r="X11" s="18" t="s">
        <v>0</v>
      </c>
      <c r="Y11" s="18" t="s">
        <v>0</v>
      </c>
      <c r="Z11" s="19" t="s">
        <v>0</v>
      </c>
      <c r="AA11" s="20" t="s">
        <v>1</v>
      </c>
      <c r="AB11" s="18"/>
      <c r="AC11" s="18" t="s">
        <v>0</v>
      </c>
      <c r="AD11" s="18" t="s">
        <v>0</v>
      </c>
      <c r="AE11" s="21"/>
      <c r="AF11" s="18"/>
    </row>
    <row r="12" spans="2:32" ht="12.75" customHeight="1">
      <c r="B12" s="2">
        <f>IF(AND(R18=100,B15="OK"),10,7)</f>
        <v>10</v>
      </c>
      <c r="D12" s="22"/>
      <c r="E12" s="23" t="s">
        <v>25</v>
      </c>
      <c r="F12" s="24"/>
      <c r="G12" s="25" t="s">
        <v>26</v>
      </c>
      <c r="H12" s="26" t="s">
        <v>99</v>
      </c>
      <c r="I12" s="27" t="s">
        <v>100</v>
      </c>
      <c r="J12" s="27" t="s">
        <v>29</v>
      </c>
      <c r="K12" s="27"/>
      <c r="L12" s="28" t="s">
        <v>30</v>
      </c>
      <c r="M12" s="29"/>
      <c r="N12" s="28" t="s">
        <v>31</v>
      </c>
      <c r="O12" s="29"/>
      <c r="P12" s="28" t="s">
        <v>32</v>
      </c>
      <c r="Q12" s="29"/>
      <c r="R12" s="28" t="s">
        <v>33</v>
      </c>
      <c r="S12" s="29"/>
      <c r="T12" s="28" t="s">
        <v>34</v>
      </c>
      <c r="U12" s="30"/>
      <c r="W12" s="18" t="s">
        <v>26</v>
      </c>
      <c r="X12" s="18" t="s">
        <v>2</v>
      </c>
      <c r="Y12" s="18" t="s">
        <v>3</v>
      </c>
      <c r="Z12" s="19" t="s">
        <v>4</v>
      </c>
      <c r="AA12" s="20" t="s">
        <v>5</v>
      </c>
      <c r="AB12" s="18"/>
      <c r="AC12" s="18"/>
      <c r="AD12" s="18"/>
      <c r="AE12" s="21" t="s">
        <v>6</v>
      </c>
      <c r="AF12" s="18" t="s">
        <v>35</v>
      </c>
    </row>
    <row r="13" spans="4:32" ht="12.75" customHeight="1">
      <c r="D13" s="22"/>
      <c r="E13" s="31"/>
      <c r="F13" s="32"/>
      <c r="G13" s="33"/>
      <c r="H13" s="34"/>
      <c r="I13" s="35"/>
      <c r="J13" s="35"/>
      <c r="K13" s="35"/>
      <c r="L13" s="36" t="s">
        <v>36</v>
      </c>
      <c r="M13" s="37"/>
      <c r="N13" s="36" t="s">
        <v>36</v>
      </c>
      <c r="O13" s="37"/>
      <c r="P13" s="36" t="s">
        <v>37</v>
      </c>
      <c r="Q13" s="37"/>
      <c r="R13" s="36"/>
      <c r="S13" s="37"/>
      <c r="T13" s="36"/>
      <c r="U13" s="38"/>
      <c r="W13" s="18"/>
      <c r="X13" s="18" t="s">
        <v>7</v>
      </c>
      <c r="Y13" s="18" t="s">
        <v>8</v>
      </c>
      <c r="Z13" s="19" t="s">
        <v>9</v>
      </c>
      <c r="AA13" s="20" t="s">
        <v>38</v>
      </c>
      <c r="AB13" s="18"/>
      <c r="AC13" s="18" t="s">
        <v>10</v>
      </c>
      <c r="AD13" s="18" t="s">
        <v>11</v>
      </c>
      <c r="AE13" s="21" t="s">
        <v>12</v>
      </c>
      <c r="AF13" s="18" t="s">
        <v>39</v>
      </c>
    </row>
    <row r="14" spans="4:32" ht="12.75" customHeight="1">
      <c r="D14" s="22"/>
      <c r="E14" s="39"/>
      <c r="F14" s="40"/>
      <c r="G14" s="41"/>
      <c r="H14" s="42" t="s">
        <v>40</v>
      </c>
      <c r="I14" s="43" t="s">
        <v>41</v>
      </c>
      <c r="J14" s="43" t="s">
        <v>42</v>
      </c>
      <c r="K14" s="43" t="s">
        <v>13</v>
      </c>
      <c r="L14" s="44"/>
      <c r="M14" s="45"/>
      <c r="N14" s="44"/>
      <c r="O14" s="45"/>
      <c r="P14" s="44"/>
      <c r="Q14" s="45"/>
      <c r="R14" s="44"/>
      <c r="S14" s="45"/>
      <c r="T14" s="44"/>
      <c r="U14" s="46"/>
      <c r="W14" s="47"/>
      <c r="X14" s="47"/>
      <c r="Y14" s="47"/>
      <c r="Z14" s="48"/>
      <c r="AA14" s="49"/>
      <c r="AB14" s="47"/>
      <c r="AC14" s="47"/>
      <c r="AD14" s="47"/>
      <c r="AE14" s="50"/>
      <c r="AF14" s="51"/>
    </row>
    <row r="15" spans="2:32" ht="14.25" customHeight="1">
      <c r="B15" s="2" t="str">
        <f>IF(G15="","未入力",IF(OR(AC15=0,AD15=0),"OK","ERROR"))</f>
        <v>OK</v>
      </c>
      <c r="C15" s="52">
        <v>1</v>
      </c>
      <c r="D15" s="3">
        <f>IF($B$2=10,"",AF15)</f>
      </c>
      <c r="E15" s="53" t="s">
        <v>43</v>
      </c>
      <c r="F15" s="54"/>
      <c r="G15" s="55">
        <v>1</v>
      </c>
      <c r="H15" s="56">
        <v>99397</v>
      </c>
      <c r="I15" s="57">
        <v>129142</v>
      </c>
      <c r="J15" s="57">
        <v>11802</v>
      </c>
      <c r="K15" s="57"/>
      <c r="L15" s="58">
        <v>240341</v>
      </c>
      <c r="M15" s="59"/>
      <c r="N15" s="58">
        <v>3254</v>
      </c>
      <c r="O15" s="59"/>
      <c r="P15" s="58">
        <v>243595</v>
      </c>
      <c r="Q15" s="59"/>
      <c r="R15" s="58">
        <v>0</v>
      </c>
      <c r="S15" s="59"/>
      <c r="T15" s="58">
        <v>3</v>
      </c>
      <c r="U15" s="60"/>
      <c r="W15" s="1">
        <f>C15-G15</f>
        <v>0</v>
      </c>
      <c r="X15" s="1">
        <f>SUM(H15:K15)-L15</f>
        <v>0</v>
      </c>
      <c r="Y15" s="1">
        <f>SUM(L15:N15)-P15</f>
        <v>0</v>
      </c>
      <c r="Z15" s="5">
        <f>AA15-P15-R15-T15</f>
        <v>0</v>
      </c>
      <c r="AA15" s="61">
        <v>243598</v>
      </c>
      <c r="AC15" s="1">
        <f>IF(AND(N15=0,P15=0,R15=0,T15=0,X15=0,W15=0),0,1)</f>
        <v>1</v>
      </c>
      <c r="AD15" s="1">
        <f>IF(AND(W15=0,X15=0,Y15=0,Z15=0),0,1)</f>
        <v>0</v>
      </c>
      <c r="AE15" s="21" t="str">
        <f>IF(AND(AD15=0,AA15&lt;&gt;0),"確","未確定")</f>
        <v>確</v>
      </c>
      <c r="AF15" s="62" t="str">
        <f>IF(AE15="確",AE15,"")</f>
        <v>確</v>
      </c>
    </row>
    <row r="16" spans="5:32" ht="14.25" customHeight="1">
      <c r="E16" s="63" t="s">
        <v>44</v>
      </c>
      <c r="F16" s="64"/>
      <c r="G16" s="65"/>
      <c r="H16" s="66">
        <f aca="true" t="shared" si="0" ref="H16:M16">H15</f>
        <v>99397</v>
      </c>
      <c r="I16" s="67">
        <f t="shared" si="0"/>
        <v>129142</v>
      </c>
      <c r="J16" s="67">
        <f t="shared" si="0"/>
        <v>11802</v>
      </c>
      <c r="K16" s="67">
        <f t="shared" si="0"/>
        <v>0</v>
      </c>
      <c r="L16" s="68">
        <f t="shared" si="0"/>
        <v>240341</v>
      </c>
      <c r="M16" s="69">
        <f t="shared" si="0"/>
        <v>0</v>
      </c>
      <c r="N16" s="68">
        <f>IF(N15="","",SUM(N15:N15))</f>
        <v>3254</v>
      </c>
      <c r="O16" s="69">
        <f>SUM(O13:O15)</f>
        <v>0</v>
      </c>
      <c r="P16" s="68">
        <f>IF(N16="","",SUM(L16:O16))</f>
        <v>243595</v>
      </c>
      <c r="Q16" s="69">
        <f>SUM(Q13:Q15)</f>
        <v>0</v>
      </c>
      <c r="R16" s="70">
        <f>IF(R15="","",R15)</f>
        <v>0</v>
      </c>
      <c r="S16" s="71">
        <f>S15</f>
        <v>0</v>
      </c>
      <c r="T16" s="68">
        <f>IF(T15="","",T15)</f>
        <v>3</v>
      </c>
      <c r="U16" s="72">
        <f>U15</f>
        <v>0</v>
      </c>
      <c r="X16" s="1">
        <f>SUM(H16:K16)-L16</f>
        <v>0</v>
      </c>
      <c r="Y16" s="1">
        <f>IF(N16="",0,SUM(L16:N16)-P16)</f>
        <v>0</v>
      </c>
      <c r="Z16" s="5">
        <f>IF(OR(R16="",T16=""),0,AA16-P16-R16-T16)</f>
        <v>0</v>
      </c>
      <c r="AA16" s="20">
        <f>AA15</f>
        <v>243598</v>
      </c>
      <c r="AC16" s="1">
        <f>IF(AND(N16=0,P16=0,R16=0,T16=0,X16=0),0,1)</f>
        <v>1</v>
      </c>
      <c r="AD16" s="1">
        <f>IF(AND(X16=0,Y16=0,Z16=0),0,1)</f>
        <v>0</v>
      </c>
      <c r="AE16" s="21" t="str">
        <f>IF(AND(AD16=0,AA16&lt;&gt;0),"確","未確定")</f>
        <v>確</v>
      </c>
      <c r="AF16" s="73" t="str">
        <f>IF(AE16="確",AE16,"")</f>
        <v>確</v>
      </c>
    </row>
    <row r="17" spans="8:21" ht="14.25" customHeight="1">
      <c r="H17" s="74"/>
      <c r="I17" s="74"/>
      <c r="J17" s="74"/>
      <c r="K17" s="74"/>
      <c r="L17" s="75"/>
      <c r="M17" s="75"/>
      <c r="N17" s="74"/>
      <c r="O17" s="74"/>
      <c r="P17" s="74"/>
      <c r="Q17" s="74"/>
      <c r="R17" s="74"/>
      <c r="S17" s="74"/>
      <c r="T17" s="74"/>
      <c r="U17" s="74"/>
    </row>
    <row r="18" spans="6:21" ht="14.25" customHeight="1">
      <c r="F18" s="26" t="s">
        <v>45</v>
      </c>
      <c r="G18" s="27"/>
      <c r="H18" s="76">
        <v>243598</v>
      </c>
      <c r="I18" s="77" t="s">
        <v>46</v>
      </c>
      <c r="J18" s="78">
        <f>IF(P15&gt;0,P15+R15+T15,L15)</f>
        <v>243598</v>
      </c>
      <c r="K18" s="79"/>
      <c r="L18" s="80" t="s">
        <v>47</v>
      </c>
      <c r="M18" s="81"/>
      <c r="N18" s="82">
        <f>H18-J18</f>
        <v>0</v>
      </c>
      <c r="O18" s="83"/>
      <c r="P18" s="84" t="s">
        <v>48</v>
      </c>
      <c r="Q18" s="81"/>
      <c r="R18" s="85">
        <f>IF(L16=0,0,ROUND(J18/H18*100,2))</f>
        <v>100</v>
      </c>
      <c r="S18" s="86"/>
      <c r="T18" s="74"/>
      <c r="U18" s="74"/>
    </row>
    <row r="19" spans="6:21" ht="14.25" customHeight="1">
      <c r="F19" s="42" t="s">
        <v>49</v>
      </c>
      <c r="G19" s="43"/>
      <c r="H19" s="87">
        <f>IF(H18=AA16,"",F75)</f>
      </c>
      <c r="I19" s="88" t="s">
        <v>50</v>
      </c>
      <c r="J19" s="89"/>
      <c r="K19" s="90"/>
      <c r="L19" s="91" t="s">
        <v>51</v>
      </c>
      <c r="M19" s="92"/>
      <c r="N19" s="93">
        <f>H19</f>
      </c>
      <c r="O19" s="94"/>
      <c r="P19" s="95" t="s">
        <v>52</v>
      </c>
      <c r="Q19" s="92"/>
      <c r="R19" s="93">
        <f>H19</f>
      </c>
      <c r="S19" s="94"/>
      <c r="T19" s="74"/>
      <c r="U19" s="74"/>
    </row>
    <row r="20" spans="8:21" ht="12"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8:21" ht="12"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5:32" ht="13.5" hidden="1">
      <c r="E22" s="1" t="s">
        <v>53</v>
      </c>
      <c r="H22" s="74"/>
      <c r="I22" s="74"/>
      <c r="J22" s="74"/>
      <c r="K22" s="74"/>
      <c r="L22" s="96"/>
      <c r="M22" s="97"/>
      <c r="N22" s="97"/>
      <c r="O22" s="97"/>
      <c r="P22" s="97"/>
      <c r="Q22" s="97"/>
      <c r="R22" s="97"/>
      <c r="S22" s="97"/>
      <c r="T22" s="75"/>
      <c r="U22" s="98"/>
      <c r="W22" s="18" t="s">
        <v>24</v>
      </c>
      <c r="X22" s="18" t="s">
        <v>0</v>
      </c>
      <c r="Y22" s="18" t="s">
        <v>0</v>
      </c>
      <c r="Z22" s="19" t="s">
        <v>0</v>
      </c>
      <c r="AA22" s="20" t="s">
        <v>1</v>
      </c>
      <c r="AB22" s="18"/>
      <c r="AC22" s="18" t="s">
        <v>0</v>
      </c>
      <c r="AD22" s="18" t="s">
        <v>0</v>
      </c>
      <c r="AE22" s="21"/>
      <c r="AF22" s="18"/>
    </row>
    <row r="23" spans="2:32" ht="12.75" customHeight="1" hidden="1">
      <c r="B23" s="2">
        <f>IF(AND(R37=100,COUNTIF(B26:B33,"OK")=7),10,7)</f>
        <v>10</v>
      </c>
      <c r="E23" s="23" t="s">
        <v>25</v>
      </c>
      <c r="F23" s="24"/>
      <c r="G23" s="25" t="s">
        <v>26</v>
      </c>
      <c r="H23" s="79" t="s">
        <v>54</v>
      </c>
      <c r="I23" s="99" t="s">
        <v>55</v>
      </c>
      <c r="J23" s="99" t="s">
        <v>56</v>
      </c>
      <c r="K23" s="100"/>
      <c r="L23" s="80" t="s">
        <v>30</v>
      </c>
      <c r="M23" s="81"/>
      <c r="N23" s="80" t="s">
        <v>31</v>
      </c>
      <c r="O23" s="81"/>
      <c r="P23" s="80" t="s">
        <v>32</v>
      </c>
      <c r="Q23" s="81"/>
      <c r="R23" s="80" t="s">
        <v>33</v>
      </c>
      <c r="S23" s="81"/>
      <c r="T23" s="80" t="s">
        <v>34</v>
      </c>
      <c r="U23" s="101"/>
      <c r="W23" s="18" t="s">
        <v>26</v>
      </c>
      <c r="X23" s="18" t="s">
        <v>2</v>
      </c>
      <c r="Y23" s="18" t="s">
        <v>3</v>
      </c>
      <c r="Z23" s="19" t="s">
        <v>4</v>
      </c>
      <c r="AA23" s="20" t="s">
        <v>5</v>
      </c>
      <c r="AB23" s="18"/>
      <c r="AC23" s="18"/>
      <c r="AD23" s="18"/>
      <c r="AE23" s="21" t="s">
        <v>6</v>
      </c>
      <c r="AF23" s="18" t="s">
        <v>35</v>
      </c>
    </row>
    <row r="24" spans="5:32" ht="12.75" customHeight="1" hidden="1">
      <c r="E24" s="31"/>
      <c r="F24" s="32"/>
      <c r="G24" s="33"/>
      <c r="H24" s="102"/>
      <c r="I24" s="103"/>
      <c r="J24" s="103"/>
      <c r="K24" s="104"/>
      <c r="L24" s="105" t="s">
        <v>36</v>
      </c>
      <c r="M24" s="106"/>
      <c r="N24" s="105" t="s">
        <v>36</v>
      </c>
      <c r="O24" s="106"/>
      <c r="P24" s="105" t="s">
        <v>37</v>
      </c>
      <c r="Q24" s="106"/>
      <c r="R24" s="105"/>
      <c r="S24" s="106"/>
      <c r="T24" s="105"/>
      <c r="U24" s="107"/>
      <c r="W24" s="18"/>
      <c r="X24" s="18" t="s">
        <v>7</v>
      </c>
      <c r="Y24" s="18" t="s">
        <v>8</v>
      </c>
      <c r="Z24" s="19" t="s">
        <v>9</v>
      </c>
      <c r="AA24" s="20" t="s">
        <v>38</v>
      </c>
      <c r="AB24" s="18"/>
      <c r="AC24" s="18" t="s">
        <v>10</v>
      </c>
      <c r="AD24" s="18" t="s">
        <v>11</v>
      </c>
      <c r="AE24" s="21" t="s">
        <v>12</v>
      </c>
      <c r="AF24" s="18" t="s">
        <v>39</v>
      </c>
    </row>
    <row r="25" spans="5:32" ht="12.75" customHeight="1" hidden="1">
      <c r="E25" s="39"/>
      <c r="F25" s="40"/>
      <c r="G25" s="41"/>
      <c r="H25" s="90" t="s">
        <v>40</v>
      </c>
      <c r="I25" s="108" t="s">
        <v>42</v>
      </c>
      <c r="J25" s="108" t="s">
        <v>41</v>
      </c>
      <c r="K25" s="109" t="s">
        <v>13</v>
      </c>
      <c r="L25" s="91"/>
      <c r="M25" s="92"/>
      <c r="N25" s="91"/>
      <c r="O25" s="92"/>
      <c r="P25" s="91"/>
      <c r="Q25" s="92"/>
      <c r="R25" s="91"/>
      <c r="S25" s="92"/>
      <c r="T25" s="91"/>
      <c r="U25" s="110"/>
      <c r="W25" s="47"/>
      <c r="X25" s="47"/>
      <c r="Y25" s="47"/>
      <c r="Z25" s="48"/>
      <c r="AA25" s="49"/>
      <c r="AB25" s="47"/>
      <c r="AC25" s="47"/>
      <c r="AD25" s="47"/>
      <c r="AE25" s="50"/>
      <c r="AF25" s="51"/>
    </row>
    <row r="26" spans="2:32" ht="14.25" customHeight="1" hidden="1">
      <c r="B26" s="2" t="str">
        <f>IF(G26="","未入力",IF(OR(AC26=0,AD26=0),"OK","ERROR"))</f>
        <v>OK</v>
      </c>
      <c r="C26" s="52">
        <v>3</v>
      </c>
      <c r="D26" s="3">
        <f>IF($B$2=10,"",AF26)</f>
      </c>
      <c r="E26" s="53" t="s">
        <v>57</v>
      </c>
      <c r="F26" s="54"/>
      <c r="G26" s="111">
        <v>3</v>
      </c>
      <c r="H26" s="112">
        <v>26414</v>
      </c>
      <c r="I26" s="57">
        <v>2760</v>
      </c>
      <c r="J26" s="57">
        <v>35232</v>
      </c>
      <c r="K26" s="57"/>
      <c r="L26" s="113">
        <v>64406</v>
      </c>
      <c r="M26" s="114"/>
      <c r="N26" s="113">
        <v>1411</v>
      </c>
      <c r="O26" s="114"/>
      <c r="P26" s="113">
        <v>65817</v>
      </c>
      <c r="Q26" s="114"/>
      <c r="R26" s="113">
        <v>0</v>
      </c>
      <c r="S26" s="114"/>
      <c r="T26" s="113">
        <v>1</v>
      </c>
      <c r="U26" s="115"/>
      <c r="W26" s="4">
        <f aca="true" t="shared" si="1" ref="W26:W34">C26-G26</f>
        <v>0</v>
      </c>
      <c r="X26" s="1">
        <f aca="true" t="shared" si="2" ref="X26:X35">SUM(H26:K26)-L26</f>
        <v>0</v>
      </c>
      <c r="Y26" s="1">
        <f>SUM(L26:N26)-P26</f>
        <v>0</v>
      </c>
      <c r="Z26" s="5">
        <f>AA26-P26-R26-T26</f>
        <v>0</v>
      </c>
      <c r="AA26" s="61">
        <v>65818</v>
      </c>
      <c r="AC26" s="1">
        <f aca="true" t="shared" si="3" ref="AC26:AC33">IF(AND(N26=0,P26=0,R26=0,T26=0,X26=0,W26=0),0,1)</f>
        <v>1</v>
      </c>
      <c r="AD26" s="1">
        <f aca="true" t="shared" si="4" ref="AD26:AD33">IF(AND(W26=0,X26=0,Y26=0,Z26=0),0,1)</f>
        <v>0</v>
      </c>
      <c r="AE26" s="116" t="str">
        <f aca="true" t="shared" si="5" ref="AE26:AE35">IF(AND(AD26=0,AA26&lt;&gt;0),"確","未確定")</f>
        <v>確</v>
      </c>
      <c r="AF26" s="117" t="str">
        <f aca="true" t="shared" si="6" ref="AF26:AF35">IF(AE26="確",AE26,"")</f>
        <v>確</v>
      </c>
    </row>
    <row r="27" spans="2:32" ht="14.25" customHeight="1" hidden="1">
      <c r="B27" s="2" t="str">
        <f>IF(G27="","未入力",IF(OR(AC27=0,AD27=0),"OK","ERROR"))</f>
        <v>OK</v>
      </c>
      <c r="C27" s="52">
        <v>6</v>
      </c>
      <c r="D27" s="3">
        <f>IF($B$2=10,"",AF27)</f>
      </c>
      <c r="E27" s="118" t="s">
        <v>58</v>
      </c>
      <c r="F27" s="119"/>
      <c r="G27" s="120">
        <v>6</v>
      </c>
      <c r="H27" s="121">
        <v>12860</v>
      </c>
      <c r="I27" s="122">
        <v>1842</v>
      </c>
      <c r="J27" s="122">
        <v>21634</v>
      </c>
      <c r="K27" s="122"/>
      <c r="L27" s="123">
        <v>36336</v>
      </c>
      <c r="M27" s="124"/>
      <c r="N27" s="123">
        <v>789</v>
      </c>
      <c r="O27" s="124"/>
      <c r="P27" s="123">
        <v>37125</v>
      </c>
      <c r="Q27" s="124"/>
      <c r="R27" s="123">
        <v>0</v>
      </c>
      <c r="S27" s="124"/>
      <c r="T27" s="123">
        <v>1</v>
      </c>
      <c r="U27" s="125"/>
      <c r="W27" s="4">
        <f t="shared" si="1"/>
        <v>0</v>
      </c>
      <c r="X27" s="1">
        <f t="shared" si="2"/>
        <v>0</v>
      </c>
      <c r="Y27" s="1">
        <f>SUM(L27:N27)-P27</f>
        <v>0</v>
      </c>
      <c r="Z27" s="5">
        <f>AA27-P27-R27-T27</f>
        <v>0</v>
      </c>
      <c r="AA27" s="61">
        <v>37126</v>
      </c>
      <c r="AC27" s="1">
        <f t="shared" si="3"/>
        <v>1</v>
      </c>
      <c r="AD27" s="1">
        <f t="shared" si="4"/>
        <v>0</v>
      </c>
      <c r="AE27" s="21" t="str">
        <f t="shared" si="5"/>
        <v>確</v>
      </c>
      <c r="AF27" s="1" t="str">
        <f t="shared" si="6"/>
        <v>確</v>
      </c>
    </row>
    <row r="28" spans="2:32" ht="14.25" customHeight="1" hidden="1">
      <c r="B28" s="2" t="str">
        <f>IF(G28="","未入力",IF(OR(AC28=0,AD28=0),"OK","ERROR"))</f>
        <v>OK</v>
      </c>
      <c r="C28" s="52">
        <v>9</v>
      </c>
      <c r="D28" s="3">
        <f>IF($B$2=10,"",AF28)</f>
      </c>
      <c r="E28" s="118" t="s">
        <v>59</v>
      </c>
      <c r="F28" s="119"/>
      <c r="G28" s="120">
        <v>9</v>
      </c>
      <c r="H28" s="121">
        <v>24855</v>
      </c>
      <c r="I28" s="122">
        <v>3416</v>
      </c>
      <c r="J28" s="122">
        <v>35963</v>
      </c>
      <c r="K28" s="122"/>
      <c r="L28" s="123">
        <v>64234</v>
      </c>
      <c r="M28" s="124"/>
      <c r="N28" s="123">
        <v>1418</v>
      </c>
      <c r="O28" s="124"/>
      <c r="P28" s="123">
        <v>65652</v>
      </c>
      <c r="Q28" s="124"/>
      <c r="R28" s="123">
        <v>1</v>
      </c>
      <c r="S28" s="124"/>
      <c r="T28" s="123">
        <v>0</v>
      </c>
      <c r="U28" s="125"/>
      <c r="W28" s="4">
        <f t="shared" si="1"/>
        <v>0</v>
      </c>
      <c r="X28" s="1">
        <f t="shared" si="2"/>
        <v>0</v>
      </c>
      <c r="Y28" s="1">
        <f>SUM(L28:N28)-P28</f>
        <v>0</v>
      </c>
      <c r="Z28" s="5">
        <f>AA28-P28-R28-T28</f>
        <v>0</v>
      </c>
      <c r="AA28" s="61">
        <v>65653</v>
      </c>
      <c r="AC28" s="1">
        <f t="shared" si="3"/>
        <v>1</v>
      </c>
      <c r="AD28" s="1">
        <f t="shared" si="4"/>
        <v>0</v>
      </c>
      <c r="AE28" s="21" t="str">
        <f t="shared" si="5"/>
        <v>確</v>
      </c>
      <c r="AF28" s="1" t="str">
        <f t="shared" si="6"/>
        <v>確</v>
      </c>
    </row>
    <row r="29" spans="2:32" ht="14.25" customHeight="1" hidden="1" thickBot="1">
      <c r="B29" s="2" t="str">
        <f>IF(G29="","未入力",IF(OR(AC29=0,AD29=0),"OK","ERROR"))</f>
        <v>OK</v>
      </c>
      <c r="C29" s="52">
        <v>10</v>
      </c>
      <c r="D29" s="3">
        <f>IF($B$2=10,"",AF29)</f>
      </c>
      <c r="E29" s="63" t="s">
        <v>60</v>
      </c>
      <c r="F29" s="64"/>
      <c r="G29" s="126">
        <v>10</v>
      </c>
      <c r="H29" s="127">
        <v>7857</v>
      </c>
      <c r="I29" s="128">
        <v>1629</v>
      </c>
      <c r="J29" s="128">
        <v>19619</v>
      </c>
      <c r="K29" s="128"/>
      <c r="L29" s="129">
        <v>29105</v>
      </c>
      <c r="M29" s="130"/>
      <c r="N29" s="129">
        <v>721</v>
      </c>
      <c r="O29" s="130"/>
      <c r="P29" s="129">
        <v>29826</v>
      </c>
      <c r="Q29" s="130"/>
      <c r="R29" s="129">
        <v>0</v>
      </c>
      <c r="S29" s="130"/>
      <c r="T29" s="129">
        <v>3</v>
      </c>
      <c r="U29" s="131"/>
      <c r="W29" s="1">
        <f t="shared" si="1"/>
        <v>0</v>
      </c>
      <c r="X29" s="1">
        <f t="shared" si="2"/>
        <v>0</v>
      </c>
      <c r="Y29" s="1">
        <f>SUM(L29:N29)-P29</f>
        <v>0</v>
      </c>
      <c r="Z29" s="5">
        <f>AA29-P29-R29-T29</f>
        <v>0</v>
      </c>
      <c r="AA29" s="61">
        <v>29829</v>
      </c>
      <c r="AC29" s="1">
        <f t="shared" si="3"/>
        <v>1</v>
      </c>
      <c r="AD29" s="1">
        <f t="shared" si="4"/>
        <v>0</v>
      </c>
      <c r="AE29" s="21" t="str">
        <f t="shared" si="5"/>
        <v>確</v>
      </c>
      <c r="AF29" s="1" t="str">
        <f t="shared" si="6"/>
        <v>確</v>
      </c>
    </row>
    <row r="30" spans="3:32" ht="14.25" customHeight="1" hidden="1" thickBot="1">
      <c r="C30" s="52"/>
      <c r="E30" s="132" t="s">
        <v>61</v>
      </c>
      <c r="F30" s="133"/>
      <c r="G30" s="134"/>
      <c r="H30" s="135">
        <f aca="true" t="shared" si="7" ref="H30:M30">SUM(H26:H29)</f>
        <v>71986</v>
      </c>
      <c r="I30" s="136">
        <f t="shared" si="7"/>
        <v>9647</v>
      </c>
      <c r="J30" s="136">
        <f t="shared" si="7"/>
        <v>112448</v>
      </c>
      <c r="K30" s="136">
        <f t="shared" si="7"/>
        <v>0</v>
      </c>
      <c r="L30" s="137">
        <f t="shared" si="7"/>
        <v>194081</v>
      </c>
      <c r="M30" s="138">
        <f t="shared" si="7"/>
        <v>0</v>
      </c>
      <c r="N30" s="137">
        <f>IF(AND(N26="",N27="",N28="",N29=""),"",SUM(N26:N29))</f>
        <v>4339</v>
      </c>
      <c r="O30" s="138">
        <f>SUM(O26:O29)</f>
        <v>0</v>
      </c>
      <c r="P30" s="137">
        <f>IF(N30="","",SUM(L30:O30))</f>
        <v>198420</v>
      </c>
      <c r="Q30" s="138">
        <f>SUM(Q26:Q29)</f>
        <v>0</v>
      </c>
      <c r="R30" s="139">
        <f>IF(AND(R26="",R27="",R28="",R29=""),"",SUM(R26:R29))</f>
        <v>1</v>
      </c>
      <c r="S30" s="140">
        <f>SUM(S26:S29)</f>
        <v>0</v>
      </c>
      <c r="T30" s="137">
        <f>IF(AND(T26="",T27="",T28="",T29=""),"",SUM(T26:T29))</f>
        <v>5</v>
      </c>
      <c r="U30" s="141">
        <f>SUM(U26:U29)</f>
        <v>0</v>
      </c>
      <c r="W30" s="1">
        <f t="shared" si="1"/>
        <v>0</v>
      </c>
      <c r="X30" s="1">
        <f t="shared" si="2"/>
        <v>0</v>
      </c>
      <c r="Y30" s="1">
        <f>IF(N30="",0,SUM(L30:N30)-P30)</f>
        <v>0</v>
      </c>
      <c r="Z30" s="5">
        <f>IF(OR(R30="",T30=""),0,AA30-P30-R30-T30)</f>
        <v>0</v>
      </c>
      <c r="AA30" s="142">
        <f>IF(AA26*AA27*AA28*AA29=0,0,AA26+AA27+AA28+AA29)</f>
        <v>198426</v>
      </c>
      <c r="AC30" s="1">
        <f t="shared" si="3"/>
        <v>1</v>
      </c>
      <c r="AD30" s="1">
        <f t="shared" si="4"/>
        <v>0</v>
      </c>
      <c r="AE30" s="21" t="str">
        <f t="shared" si="5"/>
        <v>確</v>
      </c>
      <c r="AF30" s="1" t="str">
        <f t="shared" si="6"/>
        <v>確</v>
      </c>
    </row>
    <row r="31" spans="2:32" ht="14.25" customHeight="1" hidden="1">
      <c r="B31" s="2" t="str">
        <f>IF(G31="","未入力",IF(OR(AC31=0,AD31=0),"OK","ERROR"))</f>
        <v>OK</v>
      </c>
      <c r="C31" s="52">
        <v>11</v>
      </c>
      <c r="D31" s="3">
        <f>IF($B$2=10,"",AF31)</f>
      </c>
      <c r="E31" s="143" t="s">
        <v>62</v>
      </c>
      <c r="F31" s="144"/>
      <c r="G31" s="145">
        <v>11</v>
      </c>
      <c r="H31" s="146">
        <v>2091</v>
      </c>
      <c r="I31" s="147">
        <v>272</v>
      </c>
      <c r="J31" s="147">
        <v>3432</v>
      </c>
      <c r="K31" s="147"/>
      <c r="L31" s="148">
        <v>5795</v>
      </c>
      <c r="M31" s="149"/>
      <c r="N31" s="148">
        <v>130</v>
      </c>
      <c r="O31" s="149"/>
      <c r="P31" s="148">
        <v>5925</v>
      </c>
      <c r="Q31" s="149"/>
      <c r="R31" s="148">
        <v>0</v>
      </c>
      <c r="S31" s="149"/>
      <c r="T31" s="148">
        <v>0</v>
      </c>
      <c r="U31" s="150"/>
      <c r="W31" s="1">
        <f t="shared" si="1"/>
        <v>0</v>
      </c>
      <c r="X31" s="1">
        <f t="shared" si="2"/>
        <v>0</v>
      </c>
      <c r="Y31" s="1">
        <f>SUM(L31:N31)-P31</f>
        <v>0</v>
      </c>
      <c r="Z31" s="5">
        <f>AA31-P31-R31-T31</f>
        <v>0</v>
      </c>
      <c r="AA31" s="151">
        <v>5925</v>
      </c>
      <c r="AC31" s="1">
        <f t="shared" si="3"/>
        <v>1</v>
      </c>
      <c r="AD31" s="1">
        <f t="shared" si="4"/>
        <v>0</v>
      </c>
      <c r="AE31" s="21" t="str">
        <f t="shared" si="5"/>
        <v>確</v>
      </c>
      <c r="AF31" s="1" t="str">
        <f t="shared" si="6"/>
        <v>確</v>
      </c>
    </row>
    <row r="32" spans="2:32" ht="14.25" customHeight="1" hidden="1">
      <c r="B32" s="2" t="str">
        <f>IF(G32="","未入力",IF(OR(AC32=0,AD32=0),"OK","ERROR"))</f>
        <v>OK</v>
      </c>
      <c r="C32" s="52">
        <v>12</v>
      </c>
      <c r="D32" s="3">
        <f>IF($B$2=10,"",AF32)</f>
      </c>
      <c r="E32" s="143" t="s">
        <v>63</v>
      </c>
      <c r="F32" s="144"/>
      <c r="G32" s="152">
        <v>12</v>
      </c>
      <c r="H32" s="146">
        <v>1041</v>
      </c>
      <c r="I32" s="147">
        <v>134</v>
      </c>
      <c r="J32" s="147">
        <v>2539</v>
      </c>
      <c r="K32" s="147"/>
      <c r="L32" s="148">
        <v>3714</v>
      </c>
      <c r="M32" s="149"/>
      <c r="N32" s="148">
        <v>89</v>
      </c>
      <c r="O32" s="149"/>
      <c r="P32" s="148">
        <v>3803</v>
      </c>
      <c r="Q32" s="149"/>
      <c r="R32" s="148">
        <v>0</v>
      </c>
      <c r="S32" s="149"/>
      <c r="T32" s="148">
        <v>0</v>
      </c>
      <c r="U32" s="150"/>
      <c r="W32" s="1">
        <f t="shared" si="1"/>
        <v>0</v>
      </c>
      <c r="X32" s="1">
        <f t="shared" si="2"/>
        <v>0</v>
      </c>
      <c r="Y32" s="1">
        <f>SUM(L32:N32)-P32</f>
        <v>0</v>
      </c>
      <c r="Z32" s="5">
        <f>AA32-P32-R32-T32</f>
        <v>0</v>
      </c>
      <c r="AA32" s="61">
        <v>3803</v>
      </c>
      <c r="AC32" s="1">
        <f t="shared" si="3"/>
        <v>1</v>
      </c>
      <c r="AD32" s="1">
        <f t="shared" si="4"/>
        <v>0</v>
      </c>
      <c r="AE32" s="21" t="str">
        <f t="shared" si="5"/>
        <v>確</v>
      </c>
      <c r="AF32" s="1" t="str">
        <f t="shared" si="6"/>
        <v>確</v>
      </c>
    </row>
    <row r="33" spans="2:32" ht="14.25" customHeight="1" hidden="1" thickBot="1">
      <c r="B33" s="2" t="str">
        <f>IF(G33="","未入力",IF(OR(AC33=0,AD33=0),"OK","ERROR"))</f>
        <v>OK</v>
      </c>
      <c r="C33" s="52">
        <v>13</v>
      </c>
      <c r="D33" s="3">
        <f>IF($B$2=10,"",AF33)</f>
      </c>
      <c r="E33" s="153" t="s">
        <v>64</v>
      </c>
      <c r="F33" s="154"/>
      <c r="G33" s="155">
        <v>13</v>
      </c>
      <c r="H33" s="156">
        <v>8787</v>
      </c>
      <c r="I33" s="157">
        <v>1462</v>
      </c>
      <c r="J33" s="157">
        <v>11366</v>
      </c>
      <c r="K33" s="157"/>
      <c r="L33" s="158">
        <v>21615</v>
      </c>
      <c r="M33" s="159"/>
      <c r="N33" s="158">
        <v>546</v>
      </c>
      <c r="O33" s="159"/>
      <c r="P33" s="158">
        <v>22161</v>
      </c>
      <c r="Q33" s="159"/>
      <c r="R33" s="158">
        <v>0</v>
      </c>
      <c r="S33" s="159"/>
      <c r="T33" s="158">
        <v>0</v>
      </c>
      <c r="U33" s="160"/>
      <c r="W33" s="1">
        <f t="shared" si="1"/>
        <v>0</v>
      </c>
      <c r="X33" s="1">
        <f t="shared" si="2"/>
        <v>0</v>
      </c>
      <c r="Y33" s="1">
        <f>SUM(L33:N33)-P33</f>
        <v>0</v>
      </c>
      <c r="Z33" s="5">
        <f>AA33-P33-R33-T33</f>
        <v>0</v>
      </c>
      <c r="AA33" s="61">
        <v>22161</v>
      </c>
      <c r="AC33" s="1">
        <f t="shared" si="3"/>
        <v>1</v>
      </c>
      <c r="AD33" s="1">
        <f t="shared" si="4"/>
        <v>0</v>
      </c>
      <c r="AE33" s="21" t="str">
        <f t="shared" si="5"/>
        <v>確</v>
      </c>
      <c r="AF33" s="1" t="str">
        <f t="shared" si="6"/>
        <v>確</v>
      </c>
    </row>
    <row r="34" spans="5:32" ht="14.25" customHeight="1" hidden="1" thickBot="1">
      <c r="E34" s="132" t="s">
        <v>65</v>
      </c>
      <c r="F34" s="133"/>
      <c r="G34" s="134"/>
      <c r="H34" s="135">
        <f>SUM(H31,H32,H33)</f>
        <v>11919</v>
      </c>
      <c r="I34" s="135">
        <f>SUM(I31,I32,I33)</f>
        <v>1868</v>
      </c>
      <c r="J34" s="135">
        <f>SUM(J31,J32,J33)</f>
        <v>17337</v>
      </c>
      <c r="K34" s="135">
        <f>SUM(K31,K32,K33)</f>
        <v>0</v>
      </c>
      <c r="L34" s="137">
        <f>SUM(L31,L32,L33)</f>
        <v>31124</v>
      </c>
      <c r="M34" s="138"/>
      <c r="N34" s="137">
        <f>IF(AND(N31="",N32="",N33=""),"",SUM(N31:N33))</f>
        <v>765</v>
      </c>
      <c r="O34" s="138">
        <f>SUM(O30:O33)</f>
        <v>0</v>
      </c>
      <c r="P34" s="137">
        <f>IF(N34="","",SUM(L34:N34))</f>
        <v>31889</v>
      </c>
      <c r="Q34" s="138">
        <f>SUM(Q33:Q33)</f>
        <v>0</v>
      </c>
      <c r="R34" s="137">
        <f>IF(AND(R31="",R32="",R33=""),"",SUM(R31:R33))</f>
        <v>0</v>
      </c>
      <c r="S34" s="138">
        <f>SUM(S30:S33)</f>
        <v>0</v>
      </c>
      <c r="T34" s="137">
        <f>IF(AND(T31="",T32="",T33=""),"",SUM(T31:T33))</f>
        <v>0</v>
      </c>
      <c r="U34" s="141">
        <f>SUM(U30:U33)</f>
        <v>0</v>
      </c>
      <c r="W34" s="1">
        <f t="shared" si="1"/>
        <v>0</v>
      </c>
      <c r="X34" s="4">
        <f t="shared" si="2"/>
        <v>0</v>
      </c>
      <c r="Y34" s="1">
        <f>IF(N34="",0,SUM(L34:N34)-P34)</f>
        <v>0</v>
      </c>
      <c r="Z34" s="5">
        <f>IF(OR(R34="",T34=""),0,AA34-P34-R34-T34)</f>
        <v>0</v>
      </c>
      <c r="AA34" s="161">
        <f>AA31+AA32+AA33</f>
        <v>31889</v>
      </c>
      <c r="AC34" s="1">
        <f>IF(AND(W34=0,N34=0,P34=0,R34=0,T34=0,X34=0),0,1)</f>
        <v>1</v>
      </c>
      <c r="AD34" s="1">
        <f>IF(AND(X34=0,Y34=0,Z34=0),0,1)</f>
        <v>0</v>
      </c>
      <c r="AE34" s="21" t="str">
        <f t="shared" si="5"/>
        <v>確</v>
      </c>
      <c r="AF34" s="1" t="str">
        <f t="shared" si="6"/>
        <v>確</v>
      </c>
    </row>
    <row r="35" spans="5:32" ht="14.25" customHeight="1" hidden="1" thickBot="1">
      <c r="E35" s="132" t="s">
        <v>66</v>
      </c>
      <c r="F35" s="133"/>
      <c r="G35" s="162"/>
      <c r="H35" s="163">
        <f>SUM(H30,H34)</f>
        <v>83905</v>
      </c>
      <c r="I35" s="164">
        <f>SUM(I30,I34)</f>
        <v>11515</v>
      </c>
      <c r="J35" s="164">
        <f>SUM(J30,J34)</f>
        <v>129785</v>
      </c>
      <c r="K35" s="164">
        <f>SUM(K30,K34)</f>
        <v>0</v>
      </c>
      <c r="L35" s="137">
        <f>SUM(L30,L34)</f>
        <v>225205</v>
      </c>
      <c r="M35" s="138">
        <f>M30+M34</f>
        <v>0</v>
      </c>
      <c r="N35" s="137">
        <f>IF(AND(N30="",N34=""),"",SUM(N30,N34))</f>
        <v>5104</v>
      </c>
      <c r="O35" s="138">
        <f>O30+O34</f>
        <v>0</v>
      </c>
      <c r="P35" s="137">
        <f>IF(N35="","",SUM(L35:N35))</f>
        <v>230309</v>
      </c>
      <c r="Q35" s="138">
        <f>SUM(Q34:Q34)</f>
        <v>0</v>
      </c>
      <c r="R35" s="137">
        <f>IF(AND(R30="",R34=""),"",SUM(R30,R34))</f>
        <v>1</v>
      </c>
      <c r="S35" s="138">
        <f>SUM(S31:S34)</f>
        <v>0</v>
      </c>
      <c r="T35" s="137">
        <f>IF(AND(T30="",T34=""),"",SUM(T30,T34))</f>
        <v>5</v>
      </c>
      <c r="U35" s="141">
        <f>SUM(U31:U34)</f>
        <v>0</v>
      </c>
      <c r="X35" s="4">
        <f t="shared" si="2"/>
        <v>0</v>
      </c>
      <c r="Y35" s="1">
        <f>IF(N35="",0,SUM(L35:N35)-P35)</f>
        <v>0</v>
      </c>
      <c r="Z35" s="5">
        <f>IF(R35="",0,AA35-P35-R35-T35)</f>
        <v>0</v>
      </c>
      <c r="AA35" s="142">
        <f>AA30+AA34</f>
        <v>230315</v>
      </c>
      <c r="AC35" s="1">
        <f>IF(AND(W35=0,N35=0,P35=0,R35=0,T35=0,X35=0),0,1)</f>
        <v>1</v>
      </c>
      <c r="AD35" s="1">
        <f>IF(AND(X35=0,Y35=0,Z35=0),0,1)</f>
        <v>0</v>
      </c>
      <c r="AE35" s="21" t="str">
        <f t="shared" si="5"/>
        <v>確</v>
      </c>
      <c r="AF35" s="1" t="str">
        <f t="shared" si="6"/>
        <v>確</v>
      </c>
    </row>
    <row r="36" spans="8:21" ht="14.25" customHeight="1" hidden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6:21" ht="14.25" customHeight="1" hidden="1">
      <c r="F37" s="26" t="s">
        <v>45</v>
      </c>
      <c r="G37" s="27"/>
      <c r="H37" s="76">
        <v>230315</v>
      </c>
      <c r="I37" s="79" t="s">
        <v>46</v>
      </c>
      <c r="J37" s="165">
        <f>IF(P35="",L35,L35+N35+R35+T35)</f>
        <v>230315</v>
      </c>
      <c r="K37" s="77"/>
      <c r="L37" s="80" t="s">
        <v>47</v>
      </c>
      <c r="M37" s="81"/>
      <c r="N37" s="82">
        <f>H37-J37</f>
        <v>0</v>
      </c>
      <c r="O37" s="83"/>
      <c r="P37" s="84" t="s">
        <v>48</v>
      </c>
      <c r="Q37" s="81"/>
      <c r="R37" s="85">
        <f>IF(L35=0,0,ROUND(J37/H37*100,2))</f>
        <v>100</v>
      </c>
      <c r="S37" s="86"/>
      <c r="T37" s="74"/>
      <c r="U37" s="74"/>
    </row>
    <row r="38" spans="6:21" ht="14.25" customHeight="1" hidden="1">
      <c r="F38" s="42" t="s">
        <v>49</v>
      </c>
      <c r="G38" s="43"/>
      <c r="H38" s="87">
        <f>IF(H37=AA35,"",F75)</f>
      </c>
      <c r="I38" s="90" t="s">
        <v>50</v>
      </c>
      <c r="J38" s="166"/>
      <c r="K38" s="88"/>
      <c r="L38" s="91" t="s">
        <v>51</v>
      </c>
      <c r="M38" s="92"/>
      <c r="N38" s="93">
        <f>H38</f>
      </c>
      <c r="O38" s="94"/>
      <c r="P38" s="95" t="s">
        <v>52</v>
      </c>
      <c r="Q38" s="92"/>
      <c r="R38" s="93">
        <f>H38</f>
      </c>
      <c r="S38" s="94"/>
      <c r="T38" s="74"/>
      <c r="U38" s="74"/>
    </row>
    <row r="39" ht="12" hidden="1"/>
    <row r="40" ht="12" hidden="1"/>
    <row r="41" spans="5:34" ht="13.5" hidden="1">
      <c r="E41" s="167" t="s">
        <v>67</v>
      </c>
      <c r="F41" s="167"/>
      <c r="G41" s="167"/>
      <c r="H41" s="168"/>
      <c r="I41" s="168"/>
      <c r="J41" s="168"/>
      <c r="K41" s="168"/>
      <c r="L41" s="169"/>
      <c r="M41" s="170"/>
      <c r="N41" s="171"/>
      <c r="O41" s="170"/>
      <c r="P41" s="172"/>
      <c r="Q41" s="170"/>
      <c r="R41" s="172"/>
      <c r="S41" s="170"/>
      <c r="T41" s="173"/>
      <c r="U41" s="174"/>
      <c r="V41" s="167"/>
      <c r="W41" s="175" t="s">
        <v>24</v>
      </c>
      <c r="X41" s="175" t="s">
        <v>0</v>
      </c>
      <c r="Y41" s="175" t="s">
        <v>0</v>
      </c>
      <c r="Z41" s="175" t="s">
        <v>0</v>
      </c>
      <c r="AA41" s="176" t="s">
        <v>1</v>
      </c>
      <c r="AB41" s="175"/>
      <c r="AC41" s="175" t="s">
        <v>0</v>
      </c>
      <c r="AD41" s="175" t="s">
        <v>0</v>
      </c>
      <c r="AE41" s="177"/>
      <c r="AF41" s="175"/>
      <c r="AG41" s="167"/>
      <c r="AH41" s="167"/>
    </row>
    <row r="42" spans="2:34" ht="12.75" customHeight="1" hidden="1">
      <c r="B42" s="2">
        <f>IF(AND(R65=100,COUNTIF(B45:B60,"OK")=13),10,7)</f>
        <v>10</v>
      </c>
      <c r="E42" s="23" t="s">
        <v>25</v>
      </c>
      <c r="F42" s="24"/>
      <c r="G42" s="178" t="s">
        <v>26</v>
      </c>
      <c r="H42" s="179" t="s">
        <v>68</v>
      </c>
      <c r="I42" s="179" t="s">
        <v>69</v>
      </c>
      <c r="J42" s="179"/>
      <c r="K42" s="180"/>
      <c r="L42" s="181" t="s">
        <v>30</v>
      </c>
      <c r="M42" s="182"/>
      <c r="N42" s="181" t="s">
        <v>31</v>
      </c>
      <c r="O42" s="182"/>
      <c r="P42" s="181" t="s">
        <v>32</v>
      </c>
      <c r="Q42" s="182"/>
      <c r="R42" s="181" t="s">
        <v>33</v>
      </c>
      <c r="S42" s="182"/>
      <c r="T42" s="181" t="s">
        <v>34</v>
      </c>
      <c r="U42" s="183"/>
      <c r="V42" s="167"/>
      <c r="W42" s="175" t="s">
        <v>26</v>
      </c>
      <c r="X42" s="175" t="s">
        <v>2</v>
      </c>
      <c r="Y42" s="175" t="s">
        <v>3</v>
      </c>
      <c r="Z42" s="175" t="s">
        <v>4</v>
      </c>
      <c r="AA42" s="176" t="s">
        <v>5</v>
      </c>
      <c r="AB42" s="175"/>
      <c r="AC42" s="175"/>
      <c r="AD42" s="175"/>
      <c r="AE42" s="177" t="s">
        <v>6</v>
      </c>
      <c r="AF42" s="175" t="s">
        <v>35</v>
      </c>
      <c r="AG42" s="167"/>
      <c r="AH42" s="167"/>
    </row>
    <row r="43" spans="5:34" ht="12.75" customHeight="1" hidden="1">
      <c r="E43" s="31"/>
      <c r="F43" s="32"/>
      <c r="G43" s="184"/>
      <c r="H43" s="185"/>
      <c r="I43" s="185"/>
      <c r="J43" s="185"/>
      <c r="K43" s="186"/>
      <c r="L43" s="187" t="s">
        <v>36</v>
      </c>
      <c r="M43" s="188"/>
      <c r="N43" s="187" t="s">
        <v>36</v>
      </c>
      <c r="O43" s="188"/>
      <c r="P43" s="187" t="s">
        <v>37</v>
      </c>
      <c r="Q43" s="188"/>
      <c r="R43" s="187"/>
      <c r="S43" s="188"/>
      <c r="T43" s="187"/>
      <c r="U43" s="189"/>
      <c r="V43" s="167"/>
      <c r="W43" s="175"/>
      <c r="X43" s="175" t="s">
        <v>7</v>
      </c>
      <c r="Y43" s="175" t="s">
        <v>8</v>
      </c>
      <c r="Z43" s="175" t="s">
        <v>9</v>
      </c>
      <c r="AA43" s="176" t="s">
        <v>38</v>
      </c>
      <c r="AB43" s="175"/>
      <c r="AC43" s="175" t="s">
        <v>10</v>
      </c>
      <c r="AD43" s="175" t="s">
        <v>11</v>
      </c>
      <c r="AE43" s="177" t="s">
        <v>12</v>
      </c>
      <c r="AF43" s="175" t="s">
        <v>39</v>
      </c>
      <c r="AG43" s="167"/>
      <c r="AH43" s="167"/>
    </row>
    <row r="44" spans="5:34" ht="12.75" customHeight="1" hidden="1">
      <c r="E44" s="39"/>
      <c r="F44" s="40"/>
      <c r="G44" s="190"/>
      <c r="H44" s="43" t="s">
        <v>41</v>
      </c>
      <c r="I44" s="43" t="s">
        <v>70</v>
      </c>
      <c r="J44" s="43"/>
      <c r="K44" s="191" t="s">
        <v>13</v>
      </c>
      <c r="L44" s="192"/>
      <c r="M44" s="193"/>
      <c r="N44" s="192"/>
      <c r="O44" s="193"/>
      <c r="P44" s="192"/>
      <c r="Q44" s="193"/>
      <c r="R44" s="192"/>
      <c r="S44" s="193"/>
      <c r="T44" s="192"/>
      <c r="U44" s="194"/>
      <c r="V44" s="167"/>
      <c r="W44" s="195"/>
      <c r="X44" s="195"/>
      <c r="Y44" s="195"/>
      <c r="Z44" s="195"/>
      <c r="AA44" s="196"/>
      <c r="AB44" s="195"/>
      <c r="AC44" s="195"/>
      <c r="AD44" s="195"/>
      <c r="AE44" s="197"/>
      <c r="AF44" s="198"/>
      <c r="AG44" s="167"/>
      <c r="AH44" s="167"/>
    </row>
    <row r="45" spans="2:34" ht="14.25" customHeight="1" hidden="1">
      <c r="B45" s="199" t="str">
        <f>IF(G45="","未入力",IF(OR(AC45=0,AD45=0),"OK","ERROR"))</f>
        <v>OK</v>
      </c>
      <c r="C45" s="52">
        <v>2</v>
      </c>
      <c r="D45" s="3">
        <f>IF($B$2=10,"",AF45)</f>
      </c>
      <c r="E45" s="200" t="s">
        <v>71</v>
      </c>
      <c r="F45" s="201"/>
      <c r="G45" s="202">
        <v>2</v>
      </c>
      <c r="H45" s="203">
        <v>18411</v>
      </c>
      <c r="I45" s="203">
        <v>17997</v>
      </c>
      <c r="J45" s="204"/>
      <c r="K45" s="203"/>
      <c r="L45" s="205">
        <v>36408</v>
      </c>
      <c r="M45" s="205"/>
      <c r="N45" s="205">
        <v>1130</v>
      </c>
      <c r="O45" s="205"/>
      <c r="P45" s="205">
        <v>37538</v>
      </c>
      <c r="Q45" s="206"/>
      <c r="R45" s="205">
        <v>2</v>
      </c>
      <c r="S45" s="206"/>
      <c r="T45" s="205">
        <v>12</v>
      </c>
      <c r="U45" s="207"/>
      <c r="V45" s="167"/>
      <c r="W45" s="167">
        <f aca="true" t="shared" si="8" ref="W45:W52">C45-G45</f>
        <v>0</v>
      </c>
      <c r="X45" s="208">
        <f>SUM(H45:K45)-L45</f>
        <v>0</v>
      </c>
      <c r="Y45" s="167">
        <f>SUM(L45:N45)-P45</f>
        <v>0</v>
      </c>
      <c r="Z45" s="209">
        <f>AA45-P45-R45-T45</f>
        <v>0</v>
      </c>
      <c r="AA45" s="210">
        <v>37552</v>
      </c>
      <c r="AB45" s="167"/>
      <c r="AC45" s="167">
        <f>IF(AND(N45=0,P45=0,R45=0,T45=0,X45=0,W45=0),0,1)</f>
        <v>1</v>
      </c>
      <c r="AD45" s="167">
        <f aca="true" t="shared" si="9" ref="AD45:AD63">IF(AND(W45=0,X45=0,Y45=0,Z45=0),0,1)</f>
        <v>0</v>
      </c>
      <c r="AE45" s="211" t="str">
        <f aca="true" t="shared" si="10" ref="AE45:AE63">IF(AND(AD45=0,AA45&lt;&gt;0),"確","未確定")</f>
        <v>確</v>
      </c>
      <c r="AF45" s="212" t="str">
        <f aca="true" t="shared" si="11" ref="AF45:AF63">IF(AE45="確",AE45,"")</f>
        <v>確</v>
      </c>
      <c r="AG45" s="167"/>
      <c r="AH45" s="167"/>
    </row>
    <row r="46" spans="2:34" ht="14.25" customHeight="1" hidden="1">
      <c r="B46" s="199" t="str">
        <f>IF(G46="","未入力",IF(OR(AC46=0,AD46=0),"OK","ERROR"))</f>
        <v>OK</v>
      </c>
      <c r="C46" s="52">
        <v>4</v>
      </c>
      <c r="D46" s="3">
        <f>IF($B$2=10,"",AF46)</f>
      </c>
      <c r="E46" s="213" t="s">
        <v>72</v>
      </c>
      <c r="F46" s="214"/>
      <c r="G46" s="215">
        <v>4</v>
      </c>
      <c r="H46" s="216">
        <v>13611</v>
      </c>
      <c r="I46" s="216">
        <v>3563</v>
      </c>
      <c r="J46" s="216"/>
      <c r="K46" s="216"/>
      <c r="L46" s="217">
        <v>17174</v>
      </c>
      <c r="M46" s="217"/>
      <c r="N46" s="217">
        <v>379</v>
      </c>
      <c r="O46" s="217"/>
      <c r="P46" s="217">
        <v>17553</v>
      </c>
      <c r="Q46" s="217"/>
      <c r="R46" s="217">
        <v>1</v>
      </c>
      <c r="S46" s="218"/>
      <c r="T46" s="217">
        <v>2</v>
      </c>
      <c r="U46" s="219"/>
      <c r="V46" s="167"/>
      <c r="W46" s="167">
        <f t="shared" si="8"/>
        <v>0</v>
      </c>
      <c r="X46" s="167">
        <f>SUM(H46:K46)-L46</f>
        <v>0</v>
      </c>
      <c r="Y46" s="167">
        <f>SUM(L46:N46)-P46</f>
        <v>0</v>
      </c>
      <c r="Z46" s="167">
        <f>AA46-P46-R46-T46</f>
        <v>0</v>
      </c>
      <c r="AA46" s="210">
        <v>17556</v>
      </c>
      <c r="AB46" s="167"/>
      <c r="AC46" s="167">
        <f>IF(AND(N46=0,P46=0,R46=0,T46=0,X46=0,W46=0),0,1)</f>
        <v>1</v>
      </c>
      <c r="AD46" s="167">
        <f t="shared" si="9"/>
        <v>0</v>
      </c>
      <c r="AE46" s="177" t="str">
        <f t="shared" si="10"/>
        <v>確</v>
      </c>
      <c r="AF46" s="167" t="str">
        <f t="shared" si="11"/>
        <v>確</v>
      </c>
      <c r="AG46" s="167"/>
      <c r="AH46" s="167"/>
    </row>
    <row r="47" spans="2:34" ht="14.25" customHeight="1" hidden="1">
      <c r="B47" s="199" t="str">
        <f>IF(G47="","未入力",IF(OR(AC47=0,AD47=0),"OK","ERROR"))</f>
        <v>OK</v>
      </c>
      <c r="C47" s="52">
        <v>5</v>
      </c>
      <c r="D47" s="3">
        <f>IF($B$2=10,"",AF47)</f>
      </c>
      <c r="E47" s="213" t="s">
        <v>73</v>
      </c>
      <c r="F47" s="214"/>
      <c r="G47" s="220">
        <v>5</v>
      </c>
      <c r="H47" s="221">
        <v>7676</v>
      </c>
      <c r="I47" s="221">
        <v>4588</v>
      </c>
      <c r="J47" s="216"/>
      <c r="K47" s="221"/>
      <c r="L47" s="222">
        <v>12264</v>
      </c>
      <c r="M47" s="222"/>
      <c r="N47" s="222">
        <v>292</v>
      </c>
      <c r="O47" s="222"/>
      <c r="P47" s="222">
        <v>12556</v>
      </c>
      <c r="Q47" s="222"/>
      <c r="R47" s="222">
        <v>0</v>
      </c>
      <c r="S47" s="223"/>
      <c r="T47" s="222">
        <v>0</v>
      </c>
      <c r="U47" s="224"/>
      <c r="V47" s="167"/>
      <c r="W47" s="167">
        <f t="shared" si="8"/>
        <v>0</v>
      </c>
      <c r="X47" s="167">
        <f>SUM(H47:K47)-L47</f>
        <v>0</v>
      </c>
      <c r="Y47" s="167">
        <f>SUM(L47:N47)-P47</f>
        <v>0</v>
      </c>
      <c r="Z47" s="167">
        <f>AA47-P47-R47-T47</f>
        <v>0</v>
      </c>
      <c r="AA47" s="210">
        <v>12556</v>
      </c>
      <c r="AB47" s="167"/>
      <c r="AC47" s="167">
        <f>IF(AND(N47=0,P47=0,R47=0,T47=0,X47=0,W47=0),0,1)</f>
        <v>1</v>
      </c>
      <c r="AD47" s="167">
        <f t="shared" si="9"/>
        <v>0</v>
      </c>
      <c r="AE47" s="177" t="str">
        <f t="shared" si="10"/>
        <v>確</v>
      </c>
      <c r="AF47" s="167" t="str">
        <f t="shared" si="11"/>
        <v>確</v>
      </c>
      <c r="AG47" s="167"/>
      <c r="AH47" s="167"/>
    </row>
    <row r="48" spans="2:34" ht="14.25" customHeight="1" hidden="1">
      <c r="B48" s="199" t="str">
        <f>IF(G48="","未入力",IF(OR(AC48=0,AD48=0),"OK","ERROR"))</f>
        <v>OK</v>
      </c>
      <c r="C48" s="52">
        <v>7</v>
      </c>
      <c r="D48" s="3">
        <f>IF($B$2=10,"",AF48)</f>
      </c>
      <c r="E48" s="225" t="s">
        <v>74</v>
      </c>
      <c r="F48" s="226"/>
      <c r="G48" s="227">
        <v>7</v>
      </c>
      <c r="H48" s="216">
        <v>7799</v>
      </c>
      <c r="I48" s="216">
        <v>6409</v>
      </c>
      <c r="J48" s="216"/>
      <c r="K48" s="216"/>
      <c r="L48" s="217">
        <v>14208</v>
      </c>
      <c r="M48" s="217"/>
      <c r="N48" s="217">
        <v>410</v>
      </c>
      <c r="O48" s="217"/>
      <c r="P48" s="217">
        <v>14618</v>
      </c>
      <c r="Q48" s="217"/>
      <c r="R48" s="217">
        <v>0</v>
      </c>
      <c r="S48" s="218"/>
      <c r="T48" s="217">
        <v>0</v>
      </c>
      <c r="U48" s="219"/>
      <c r="V48" s="167"/>
      <c r="W48" s="167">
        <f t="shared" si="8"/>
        <v>0</v>
      </c>
      <c r="X48" s="167">
        <f>SUM(H48:K48)-L48</f>
        <v>0</v>
      </c>
      <c r="Y48" s="167">
        <f>SUM(L48:N48)-P48</f>
        <v>0</v>
      </c>
      <c r="Z48" s="167">
        <f>AA48-P48-R48-T48</f>
        <v>0</v>
      </c>
      <c r="AA48" s="210">
        <v>14618</v>
      </c>
      <c r="AB48" s="167"/>
      <c r="AC48" s="167">
        <f>IF(AND(N48=0,P48=0,R48=0,T48=0,X48=0,W48=0),0,1)</f>
        <v>1</v>
      </c>
      <c r="AD48" s="167">
        <f t="shared" si="9"/>
        <v>0</v>
      </c>
      <c r="AE48" s="177" t="str">
        <f t="shared" si="10"/>
        <v>確</v>
      </c>
      <c r="AF48" s="167" t="str">
        <f t="shared" si="11"/>
        <v>確</v>
      </c>
      <c r="AG48" s="167"/>
      <c r="AH48" s="167"/>
    </row>
    <row r="49" spans="2:34" ht="14.25" customHeight="1" hidden="1" thickBot="1">
      <c r="B49" s="199" t="str">
        <f>IF(G49="","未入力",IF(OR(AC49=0,AD49=0),"OK","ERROR"))</f>
        <v>OK</v>
      </c>
      <c r="C49" s="52">
        <v>8</v>
      </c>
      <c r="D49" s="3">
        <f>IF($B$2=10,"",AF49)</f>
      </c>
      <c r="E49" s="225" t="s">
        <v>75</v>
      </c>
      <c r="F49" s="226"/>
      <c r="G49" s="228">
        <v>8</v>
      </c>
      <c r="H49" s="229">
        <v>11556</v>
      </c>
      <c r="I49" s="229">
        <v>8489</v>
      </c>
      <c r="J49" s="230"/>
      <c r="K49" s="229"/>
      <c r="L49" s="231">
        <v>20045</v>
      </c>
      <c r="M49" s="231"/>
      <c r="N49" s="231">
        <v>577</v>
      </c>
      <c r="O49" s="231"/>
      <c r="P49" s="231">
        <v>20622</v>
      </c>
      <c r="Q49" s="231"/>
      <c r="R49" s="231">
        <v>0</v>
      </c>
      <c r="S49" s="232"/>
      <c r="T49" s="231">
        <v>2</v>
      </c>
      <c r="U49" s="233"/>
      <c r="V49" s="167"/>
      <c r="W49" s="167">
        <f t="shared" si="8"/>
        <v>0</v>
      </c>
      <c r="X49" s="167">
        <f>SUM(H49:K49)-L49</f>
        <v>0</v>
      </c>
      <c r="Y49" s="167">
        <f>SUM(L49:N49)-P49</f>
        <v>0</v>
      </c>
      <c r="Z49" s="167">
        <f>AA49-P49-R49-T49</f>
        <v>0</v>
      </c>
      <c r="AA49" s="210">
        <v>20624</v>
      </c>
      <c r="AB49" s="167"/>
      <c r="AC49" s="167">
        <f>IF(AND(N49=0,P49=0,R49=0,T49=0,X49=0,W49=0),0,1)</f>
        <v>1</v>
      </c>
      <c r="AD49" s="167">
        <f t="shared" si="9"/>
        <v>0</v>
      </c>
      <c r="AE49" s="177" t="str">
        <f t="shared" si="10"/>
        <v>確</v>
      </c>
      <c r="AF49" s="167" t="str">
        <f t="shared" si="11"/>
        <v>確</v>
      </c>
      <c r="AG49" s="167"/>
      <c r="AH49" s="167"/>
    </row>
    <row r="50" spans="2:34" ht="14.25" customHeight="1" hidden="1" thickBot="1">
      <c r="B50" s="199"/>
      <c r="C50" s="52"/>
      <c r="D50" s="167"/>
      <c r="E50" s="234" t="s">
        <v>61</v>
      </c>
      <c r="F50" s="235"/>
      <c r="G50" s="236"/>
      <c r="H50" s="237">
        <f>SUM(H45:H49)</f>
        <v>59053</v>
      </c>
      <c r="I50" s="237">
        <f>SUM(I45:I49)</f>
        <v>41046</v>
      </c>
      <c r="J50" s="238"/>
      <c r="K50" s="237">
        <f>SUM(K45:K49)</f>
        <v>0</v>
      </c>
      <c r="L50" s="239">
        <f>SUM(L45:L49)</f>
        <v>100099</v>
      </c>
      <c r="M50" s="239">
        <f>SUM(M45:M49)</f>
        <v>0</v>
      </c>
      <c r="N50" s="240">
        <f>IF(AND(N45="",N46="",N47="",N48="",N49=""),"",SUM(N45:N49))</f>
        <v>2788</v>
      </c>
      <c r="O50" s="240">
        <f>SUM(O46:O49)</f>
        <v>0</v>
      </c>
      <c r="P50" s="241">
        <f>IF(N50="","",SUM(L50:N50))</f>
        <v>102887</v>
      </c>
      <c r="Q50" s="242">
        <f>SUM(Q46:Q49)</f>
        <v>0</v>
      </c>
      <c r="R50" s="240">
        <f>IF(AND(R45="",R46="",R47="",R48="",R49=""),"",SUM(R45:R49))</f>
        <v>3</v>
      </c>
      <c r="S50" s="243">
        <f>SUM(S46:S49)</f>
        <v>0</v>
      </c>
      <c r="T50" s="240">
        <f>IF(AND(T45="",T46="",T47="",T48="",T49=""),"",SUM(T45:T49))</f>
        <v>16</v>
      </c>
      <c r="U50" s="244">
        <f>SUM(U46:U49)</f>
        <v>0</v>
      </c>
      <c r="V50" s="167"/>
      <c r="W50" s="167">
        <f t="shared" si="8"/>
        <v>0</v>
      </c>
      <c r="X50" s="208">
        <f>SUM(H50:J50)-L50</f>
        <v>0</v>
      </c>
      <c r="Y50" s="1">
        <f>IF(N50="",0,SUM(L50:N50)-P50)</f>
        <v>0</v>
      </c>
      <c r="Z50" s="245">
        <f>IF(OR(R50="",T50=""),0,AA50-P50-R50-T50)</f>
        <v>0</v>
      </c>
      <c r="AA50" s="246">
        <f>IF(AA45*AA46*AA47*AA48*AA49=0,0,AA45+AA46+AA47+AA48+AA49)</f>
        <v>102906</v>
      </c>
      <c r="AB50" s="167"/>
      <c r="AC50" s="167">
        <f>IF(AND(N50=0,P50=0,R50=0,T50=0,X50=0),0,1)</f>
        <v>1</v>
      </c>
      <c r="AD50" s="167">
        <f t="shared" si="9"/>
        <v>0</v>
      </c>
      <c r="AE50" s="177" t="str">
        <f t="shared" si="10"/>
        <v>確</v>
      </c>
      <c r="AF50" s="167" t="str">
        <f t="shared" si="11"/>
        <v>確</v>
      </c>
      <c r="AG50" s="167"/>
      <c r="AH50" s="167"/>
    </row>
    <row r="51" spans="2:34" ht="14.25" customHeight="1" hidden="1">
      <c r="B51" s="199" t="str">
        <f>IF(G51="","未入力",IF(OR(AC51=0,AD51=0),"OK","ERROR"))</f>
        <v>OK</v>
      </c>
      <c r="C51" s="52">
        <v>14</v>
      </c>
      <c r="D51" s="3">
        <f>IF($B$2=10,"",AF51)</f>
      </c>
      <c r="E51" s="200" t="s">
        <v>76</v>
      </c>
      <c r="F51" s="247"/>
      <c r="G51" s="248">
        <v>14</v>
      </c>
      <c r="H51" s="203">
        <v>10756</v>
      </c>
      <c r="I51" s="203">
        <v>7739</v>
      </c>
      <c r="J51" s="204"/>
      <c r="K51" s="203"/>
      <c r="L51" s="205">
        <v>18495</v>
      </c>
      <c r="M51" s="205"/>
      <c r="N51" s="205">
        <v>570</v>
      </c>
      <c r="O51" s="205"/>
      <c r="P51" s="205">
        <v>19065</v>
      </c>
      <c r="Q51" s="205"/>
      <c r="R51" s="205">
        <v>0</v>
      </c>
      <c r="S51" s="206"/>
      <c r="T51" s="205">
        <v>0</v>
      </c>
      <c r="U51" s="207"/>
      <c r="V51" s="167"/>
      <c r="W51" s="167">
        <f t="shared" si="8"/>
        <v>0</v>
      </c>
      <c r="X51" s="167">
        <f aca="true" t="shared" si="12" ref="X51:X63">SUM(H51:K51)-L51</f>
        <v>0</v>
      </c>
      <c r="Y51" s="167">
        <f>SUM(L51:N51)-P51</f>
        <v>0</v>
      </c>
      <c r="Z51" s="167">
        <f>AA51-P51-R51-T51</f>
        <v>0</v>
      </c>
      <c r="AA51" s="210">
        <v>19065</v>
      </c>
      <c r="AB51" s="167"/>
      <c r="AC51" s="167">
        <f>IF(AND(N51=0,P51=0,R51=0,T51=0,X51=0,W51=0),0,1)</f>
        <v>1</v>
      </c>
      <c r="AD51" s="167">
        <f t="shared" si="9"/>
        <v>0</v>
      </c>
      <c r="AE51" s="177" t="str">
        <f t="shared" si="10"/>
        <v>確</v>
      </c>
      <c r="AF51" s="167" t="str">
        <f t="shared" si="11"/>
        <v>確</v>
      </c>
      <c r="AG51" s="167"/>
      <c r="AH51" s="167"/>
    </row>
    <row r="52" spans="2:34" ht="14.25" customHeight="1" hidden="1">
      <c r="B52" s="199" t="str">
        <f>IF(G52="","未入力",IF(OR(AC52=0,AD52=0),"OK","ERROR"))</f>
        <v>OK</v>
      </c>
      <c r="C52" s="52">
        <v>15</v>
      </c>
      <c r="D52" s="3">
        <f>IF($B$2=10,"",AF52)</f>
      </c>
      <c r="E52" s="213" t="s">
        <v>77</v>
      </c>
      <c r="F52" s="214"/>
      <c r="G52" s="220">
        <v>15</v>
      </c>
      <c r="H52" s="221">
        <v>8240</v>
      </c>
      <c r="I52" s="221">
        <v>5801</v>
      </c>
      <c r="J52" s="216"/>
      <c r="K52" s="221"/>
      <c r="L52" s="222">
        <v>14041</v>
      </c>
      <c r="M52" s="222"/>
      <c r="N52" s="222">
        <v>423</v>
      </c>
      <c r="O52" s="222"/>
      <c r="P52" s="222">
        <v>14464</v>
      </c>
      <c r="Q52" s="222"/>
      <c r="R52" s="222">
        <v>0</v>
      </c>
      <c r="S52" s="223"/>
      <c r="T52" s="222">
        <v>0</v>
      </c>
      <c r="U52" s="224"/>
      <c r="V52" s="167"/>
      <c r="W52" s="167">
        <f t="shared" si="8"/>
        <v>0</v>
      </c>
      <c r="X52" s="167">
        <f t="shared" si="12"/>
        <v>0</v>
      </c>
      <c r="Y52" s="167">
        <f>SUM(L52:N52)-P52</f>
        <v>0</v>
      </c>
      <c r="Z52" s="167">
        <f>AA52-P52-R52-T52</f>
        <v>0</v>
      </c>
      <c r="AA52" s="210">
        <v>14464</v>
      </c>
      <c r="AB52" s="167"/>
      <c r="AC52" s="167">
        <f>IF(AND(N52=0,P52=0,R52=0,T52=0,X52=0,W52=0),0,1)</f>
        <v>1</v>
      </c>
      <c r="AD52" s="167">
        <f t="shared" si="9"/>
        <v>0</v>
      </c>
      <c r="AE52" s="177" t="str">
        <f t="shared" si="10"/>
        <v>確</v>
      </c>
      <c r="AF52" s="167" t="str">
        <f t="shared" si="11"/>
        <v>確</v>
      </c>
      <c r="AG52" s="167"/>
      <c r="AH52" s="167"/>
    </row>
    <row r="53" spans="2:34" ht="14.25" customHeight="1" hidden="1">
      <c r="B53" s="199"/>
      <c r="C53" s="52"/>
      <c r="D53" s="167"/>
      <c r="E53" s="249" t="s">
        <v>78</v>
      </c>
      <c r="F53" s="250"/>
      <c r="G53" s="251"/>
      <c r="H53" s="252">
        <f>SUM(H51:H52)</f>
        <v>18996</v>
      </c>
      <c r="I53" s="252">
        <f>SUM(I51:I52)</f>
        <v>13540</v>
      </c>
      <c r="J53" s="253"/>
      <c r="K53" s="252">
        <f>SUM(K51:K52)</f>
        <v>0</v>
      </c>
      <c r="L53" s="254">
        <f>SUM(L51:L52)</f>
        <v>32536</v>
      </c>
      <c r="M53" s="254"/>
      <c r="N53" s="254">
        <f>IF(AND(N51="",N52=""),"",SUM(N51:N52))</f>
        <v>993</v>
      </c>
      <c r="O53" s="254">
        <f>SUM(O52:O52)</f>
        <v>0</v>
      </c>
      <c r="P53" s="255">
        <f>IF(N53="","",SUM(L53:N53))</f>
        <v>33529</v>
      </c>
      <c r="Q53" s="256">
        <f>SUM(Q52:Q52)</f>
        <v>0</v>
      </c>
      <c r="R53" s="257">
        <f>IF(AND(R51="",R52=""),"",SUM(R51:R52))</f>
        <v>0</v>
      </c>
      <c r="S53" s="258">
        <f>SUM(S52:S52)</f>
        <v>0</v>
      </c>
      <c r="T53" s="257">
        <f>IF(AND(T51="",T52=""),"",SUM(T51:T52))</f>
        <v>0</v>
      </c>
      <c r="U53" s="259">
        <f>SUM(U52:U52)</f>
        <v>0</v>
      </c>
      <c r="V53" s="167"/>
      <c r="W53" s="167"/>
      <c r="X53" s="167">
        <f t="shared" si="12"/>
        <v>0</v>
      </c>
      <c r="Y53" s="1">
        <f>IF(N53="",0,SUM(L53:N53)-P53)</f>
        <v>0</v>
      </c>
      <c r="Z53" s="167">
        <f>IF(OR(R53="",T53=""),0,AA53-P53-R53-T53)</f>
        <v>0</v>
      </c>
      <c r="AA53" s="260">
        <f>IF(AA51*AA52=0,0,SUM(AA51:AA52))</f>
        <v>33529</v>
      </c>
      <c r="AB53" s="167"/>
      <c r="AC53" s="167">
        <f>IF(AND(N53=0,P53=0,R53=0,T53=0,X53=0),0,1)</f>
        <v>1</v>
      </c>
      <c r="AD53" s="167">
        <f t="shared" si="9"/>
        <v>0</v>
      </c>
      <c r="AE53" s="177" t="str">
        <f t="shared" si="10"/>
        <v>確</v>
      </c>
      <c r="AF53" s="167" t="str">
        <f t="shared" si="11"/>
        <v>確</v>
      </c>
      <c r="AG53" s="167"/>
      <c r="AH53" s="167"/>
    </row>
    <row r="54" spans="2:34" ht="14.25" customHeight="1" hidden="1">
      <c r="B54" s="199" t="str">
        <f>IF(G54="","未入力",IF(OR(AC54=0,AD54=0),"OK","ERROR"))</f>
        <v>OK</v>
      </c>
      <c r="C54" s="52">
        <v>16</v>
      </c>
      <c r="D54" s="3">
        <f>IF($B$2=10,"",AF54)</f>
      </c>
      <c r="E54" s="213" t="s">
        <v>79</v>
      </c>
      <c r="F54" s="214"/>
      <c r="G54" s="220">
        <v>16</v>
      </c>
      <c r="H54" s="221">
        <v>9453</v>
      </c>
      <c r="I54" s="221">
        <v>4969</v>
      </c>
      <c r="J54" s="216"/>
      <c r="K54" s="221"/>
      <c r="L54" s="222">
        <v>14422</v>
      </c>
      <c r="M54" s="222"/>
      <c r="N54" s="222">
        <v>337</v>
      </c>
      <c r="O54" s="222"/>
      <c r="P54" s="222">
        <v>14759</v>
      </c>
      <c r="Q54" s="222"/>
      <c r="R54" s="222">
        <v>0</v>
      </c>
      <c r="S54" s="223"/>
      <c r="T54" s="222">
        <v>0</v>
      </c>
      <c r="U54" s="224"/>
      <c r="V54" s="167"/>
      <c r="W54" s="167">
        <f>C54-G54</f>
        <v>0</v>
      </c>
      <c r="X54" s="167">
        <f t="shared" si="12"/>
        <v>0</v>
      </c>
      <c r="Y54" s="167">
        <f>SUM(L54:N54)-P54</f>
        <v>0</v>
      </c>
      <c r="Z54" s="167">
        <f>AA54-P54-R54-T54</f>
        <v>0</v>
      </c>
      <c r="AA54" s="210">
        <v>14759</v>
      </c>
      <c r="AB54" s="167"/>
      <c r="AC54" s="167">
        <f>IF(AND(N54=0,P54=0,R54=0,T54=0,X54=0,W54=0),0,1)</f>
        <v>1</v>
      </c>
      <c r="AD54" s="167">
        <f t="shared" si="9"/>
        <v>0</v>
      </c>
      <c r="AE54" s="177" t="str">
        <f t="shared" si="10"/>
        <v>確</v>
      </c>
      <c r="AF54" s="167" t="str">
        <f t="shared" si="11"/>
        <v>確</v>
      </c>
      <c r="AG54" s="167"/>
      <c r="AH54" s="167"/>
    </row>
    <row r="55" spans="2:34" ht="14.25" customHeight="1" hidden="1">
      <c r="B55" s="199" t="str">
        <f>IF(G55="","未入力",IF(OR(AC55=0,AD55=0),"OK","ERROR"))</f>
        <v>OK</v>
      </c>
      <c r="C55" s="52">
        <v>17</v>
      </c>
      <c r="D55" s="3">
        <f>IF($B$2=10,"",AF55)</f>
      </c>
      <c r="E55" s="213" t="s">
        <v>80</v>
      </c>
      <c r="F55" s="214"/>
      <c r="G55" s="220">
        <v>17</v>
      </c>
      <c r="H55" s="221">
        <v>5218</v>
      </c>
      <c r="I55" s="221">
        <v>3828</v>
      </c>
      <c r="J55" s="216"/>
      <c r="K55" s="221"/>
      <c r="L55" s="222">
        <v>9046</v>
      </c>
      <c r="M55" s="222"/>
      <c r="N55" s="222">
        <v>232</v>
      </c>
      <c r="O55" s="222"/>
      <c r="P55" s="222">
        <v>9278</v>
      </c>
      <c r="Q55" s="222"/>
      <c r="R55" s="222">
        <v>0</v>
      </c>
      <c r="S55" s="223"/>
      <c r="T55" s="222">
        <v>0</v>
      </c>
      <c r="U55" s="224"/>
      <c r="V55" s="167"/>
      <c r="W55" s="167">
        <f>C55-G55</f>
        <v>0</v>
      </c>
      <c r="X55" s="167">
        <f t="shared" si="12"/>
        <v>0</v>
      </c>
      <c r="Y55" s="167">
        <f>SUM(L55:N55)-P55</f>
        <v>0</v>
      </c>
      <c r="Z55" s="167">
        <f>AA55-P55-R55-T55</f>
        <v>0</v>
      </c>
      <c r="AA55" s="210">
        <v>9278</v>
      </c>
      <c r="AB55" s="167"/>
      <c r="AC55" s="167">
        <f>IF(AND(N55=0,P55=0,R55=0,T55=0,X55=0,W55=0),0,1)</f>
        <v>1</v>
      </c>
      <c r="AD55" s="167">
        <f t="shared" si="9"/>
        <v>0</v>
      </c>
      <c r="AE55" s="177" t="str">
        <f t="shared" si="10"/>
        <v>確</v>
      </c>
      <c r="AF55" s="167" t="str">
        <f t="shared" si="11"/>
        <v>確</v>
      </c>
      <c r="AG55" s="167"/>
      <c r="AH55" s="167"/>
    </row>
    <row r="56" spans="2:34" ht="14.25" customHeight="1" hidden="1">
      <c r="B56" s="199"/>
      <c r="C56" s="52"/>
      <c r="D56" s="167"/>
      <c r="E56" s="249" t="s">
        <v>81</v>
      </c>
      <c r="F56" s="250"/>
      <c r="G56" s="251"/>
      <c r="H56" s="252">
        <f>SUM(H54:H55)</f>
        <v>14671</v>
      </c>
      <c r="I56" s="252">
        <f>SUM(I54:I55)</f>
        <v>8797</v>
      </c>
      <c r="J56" s="253"/>
      <c r="K56" s="252">
        <f>SUM(K54:K55)</f>
        <v>0</v>
      </c>
      <c r="L56" s="254">
        <f>SUM(L54:L55)</f>
        <v>23468</v>
      </c>
      <c r="M56" s="254"/>
      <c r="N56" s="261">
        <f>IF(AND(N54="",N55=""),"",SUM(N54:N55))</f>
        <v>569</v>
      </c>
      <c r="O56" s="261">
        <f>SUM(O54:O55)</f>
        <v>0</v>
      </c>
      <c r="P56" s="255">
        <f>IF(N56="","",SUM(L56:N56))</f>
        <v>24037</v>
      </c>
      <c r="Q56" s="256">
        <f>SUM(Q54:Q55)</f>
        <v>0</v>
      </c>
      <c r="R56" s="70">
        <f>IF(AND(R54="",R55=""),"",SUM(R54:R55))</f>
        <v>0</v>
      </c>
      <c r="S56" s="71">
        <f>SUM(S54:S55)</f>
        <v>0</v>
      </c>
      <c r="T56" s="70">
        <f>IF(AND(T54="",T55=""),"",SUM(T54:T55))</f>
        <v>0</v>
      </c>
      <c r="U56" s="262">
        <f>SUM(U54:U55)</f>
        <v>0</v>
      </c>
      <c r="V56" s="167"/>
      <c r="W56" s="167"/>
      <c r="X56" s="167">
        <f t="shared" si="12"/>
        <v>0</v>
      </c>
      <c r="Y56" s="1">
        <f>IF(N56="",0,SUM(L56:N56)-P56)</f>
        <v>0</v>
      </c>
      <c r="Z56" s="167">
        <f>IF(OR(R56="",T56=""),0,AA56-P56-R56-T56)</f>
        <v>0</v>
      </c>
      <c r="AA56" s="260">
        <f>IF(AA54*AA55=0,0,SUM(AA54:AA55))</f>
        <v>24037</v>
      </c>
      <c r="AB56" s="167"/>
      <c r="AC56" s="167">
        <f>IF(AND(N56=0,P56=0,R56=0,T56=0,X56=0),0,1)</f>
        <v>1</v>
      </c>
      <c r="AD56" s="167">
        <f t="shared" si="9"/>
        <v>0</v>
      </c>
      <c r="AE56" s="177" t="str">
        <f t="shared" si="10"/>
        <v>確</v>
      </c>
      <c r="AF56" s="167" t="str">
        <f t="shared" si="11"/>
        <v>確</v>
      </c>
      <c r="AG56" s="167"/>
      <c r="AH56" s="167"/>
    </row>
    <row r="57" spans="2:34" ht="14.25" customHeight="1" hidden="1">
      <c r="B57" s="199" t="str">
        <f>IF(G57="","未入力",IF(OR(AC57=0,AD57=0),"OK","ERROR"))</f>
        <v>OK</v>
      </c>
      <c r="C57" s="52">
        <v>18</v>
      </c>
      <c r="D57" s="3">
        <f>IF($B$2=10,"",AF57)</f>
      </c>
      <c r="E57" s="263" t="s">
        <v>82</v>
      </c>
      <c r="F57" s="264"/>
      <c r="G57" s="265">
        <v>18</v>
      </c>
      <c r="H57" s="266">
        <v>6690</v>
      </c>
      <c r="I57" s="266">
        <v>4973</v>
      </c>
      <c r="J57" s="267"/>
      <c r="K57" s="266"/>
      <c r="L57" s="268">
        <v>11663</v>
      </c>
      <c r="M57" s="268"/>
      <c r="N57" s="268">
        <v>385</v>
      </c>
      <c r="O57" s="268"/>
      <c r="P57" s="268">
        <v>12048</v>
      </c>
      <c r="Q57" s="268"/>
      <c r="R57" s="268">
        <v>0</v>
      </c>
      <c r="S57" s="269"/>
      <c r="T57" s="268">
        <v>0</v>
      </c>
      <c r="U57" s="270"/>
      <c r="V57" s="167"/>
      <c r="W57" s="167">
        <f>C57-G57</f>
        <v>0</v>
      </c>
      <c r="X57" s="167">
        <f t="shared" si="12"/>
        <v>0</v>
      </c>
      <c r="Y57" s="167">
        <f>SUM(L57:N57)-P57</f>
        <v>0</v>
      </c>
      <c r="Z57" s="167">
        <f>AA57-P57-R57-T57</f>
        <v>0</v>
      </c>
      <c r="AA57" s="210">
        <v>12048</v>
      </c>
      <c r="AB57" s="167"/>
      <c r="AC57" s="167">
        <f>IF(AND(N57=0,P57=0,R57=0,T57=0,X57=0,W57=0),0,1)</f>
        <v>1</v>
      </c>
      <c r="AD57" s="167">
        <f t="shared" si="9"/>
        <v>0</v>
      </c>
      <c r="AE57" s="177" t="str">
        <f t="shared" si="10"/>
        <v>確</v>
      </c>
      <c r="AF57" s="167" t="str">
        <f t="shared" si="11"/>
        <v>確</v>
      </c>
      <c r="AG57" s="167"/>
      <c r="AH57" s="167"/>
    </row>
    <row r="58" spans="2:34" ht="14.25" customHeight="1" hidden="1">
      <c r="B58" s="199" t="str">
        <f>IF(G58="","未入力",IF(OR(AC58=0,AD58=0),"OK","ERROR"))</f>
        <v>OK</v>
      </c>
      <c r="C58" s="52">
        <v>19</v>
      </c>
      <c r="D58" s="3">
        <f>IF($B$2=10,"",AF58)</f>
      </c>
      <c r="E58" s="200" t="s">
        <v>83</v>
      </c>
      <c r="F58" s="247"/>
      <c r="G58" s="271">
        <v>19</v>
      </c>
      <c r="H58" s="204">
        <v>4147</v>
      </c>
      <c r="I58" s="204">
        <v>2611</v>
      </c>
      <c r="J58" s="204"/>
      <c r="K58" s="204"/>
      <c r="L58" s="272">
        <v>6758</v>
      </c>
      <c r="M58" s="272"/>
      <c r="N58" s="272">
        <v>339</v>
      </c>
      <c r="O58" s="272"/>
      <c r="P58" s="272">
        <v>7097</v>
      </c>
      <c r="Q58" s="272"/>
      <c r="R58" s="272">
        <v>0</v>
      </c>
      <c r="S58" s="273"/>
      <c r="T58" s="272">
        <v>0</v>
      </c>
      <c r="U58" s="274"/>
      <c r="V58" s="167"/>
      <c r="W58" s="167">
        <f>C58-G58</f>
        <v>0</v>
      </c>
      <c r="X58" s="167">
        <f t="shared" si="12"/>
        <v>0</v>
      </c>
      <c r="Y58" s="167">
        <f>SUM(L58:N58)-P58</f>
        <v>0</v>
      </c>
      <c r="Z58" s="167">
        <f>AA58-P58-R58-T58</f>
        <v>0</v>
      </c>
      <c r="AA58" s="210">
        <v>7097</v>
      </c>
      <c r="AB58" s="167"/>
      <c r="AC58" s="167">
        <f>IF(AND(N58=0,P58=0,R58=0,T58=0,X58=0,W58=0),0,1)</f>
        <v>1</v>
      </c>
      <c r="AD58" s="167">
        <f t="shared" si="9"/>
        <v>0</v>
      </c>
      <c r="AE58" s="177" t="str">
        <f t="shared" si="10"/>
        <v>確</v>
      </c>
      <c r="AF58" s="167" t="str">
        <f t="shared" si="11"/>
        <v>確</v>
      </c>
      <c r="AG58" s="167"/>
      <c r="AH58" s="167"/>
    </row>
    <row r="59" spans="2:34" ht="14.25" customHeight="1" hidden="1">
      <c r="B59" s="199" t="str">
        <f>IF(G59="","未入力",IF(OR(AC59=0,AD59=0),"OK","ERROR"))</f>
        <v>OK</v>
      </c>
      <c r="C59" s="52">
        <v>20</v>
      </c>
      <c r="D59" s="3">
        <f>IF($B$2=10,"",AF59)</f>
      </c>
      <c r="E59" s="213" t="s">
        <v>84</v>
      </c>
      <c r="F59" s="214"/>
      <c r="G59" s="215">
        <v>20</v>
      </c>
      <c r="H59" s="216">
        <v>3732</v>
      </c>
      <c r="I59" s="216">
        <v>1773</v>
      </c>
      <c r="J59" s="216"/>
      <c r="K59" s="216"/>
      <c r="L59" s="217">
        <v>5505</v>
      </c>
      <c r="M59" s="217"/>
      <c r="N59" s="217">
        <v>175</v>
      </c>
      <c r="O59" s="217"/>
      <c r="P59" s="217">
        <v>5680</v>
      </c>
      <c r="Q59" s="217"/>
      <c r="R59" s="217">
        <v>1</v>
      </c>
      <c r="S59" s="218"/>
      <c r="T59" s="217">
        <v>0</v>
      </c>
      <c r="U59" s="275"/>
      <c r="V59" s="167"/>
      <c r="W59" s="167">
        <f>C59-G59</f>
        <v>0</v>
      </c>
      <c r="X59" s="167">
        <f t="shared" si="12"/>
        <v>0</v>
      </c>
      <c r="Y59" s="167">
        <f>SUM(L59:N59)-P59</f>
        <v>0</v>
      </c>
      <c r="Z59" s="167">
        <f>AA59-P59-R59-T59</f>
        <v>0</v>
      </c>
      <c r="AA59" s="210">
        <v>5681</v>
      </c>
      <c r="AB59" s="167"/>
      <c r="AC59" s="167">
        <f>IF(AND(N59=0,P59=0,R59=0,T59=0,X59=0,W59=0),0,1)</f>
        <v>1</v>
      </c>
      <c r="AD59" s="167">
        <f t="shared" si="9"/>
        <v>0</v>
      </c>
      <c r="AE59" s="177" t="str">
        <f t="shared" si="10"/>
        <v>確</v>
      </c>
      <c r="AF59" s="167" t="str">
        <f t="shared" si="11"/>
        <v>確</v>
      </c>
      <c r="AG59" s="167"/>
      <c r="AH59" s="167"/>
    </row>
    <row r="60" spans="2:34" ht="14.25" customHeight="1" hidden="1">
      <c r="B60" s="199" t="str">
        <f>IF(G60="","未入力",IF(OR(AC60=0,AD60=0),"OK","ERROR"))</f>
        <v>OK</v>
      </c>
      <c r="C60" s="52">
        <v>21</v>
      </c>
      <c r="D60" s="3">
        <f>IF($B$2=10,"",AF60)</f>
      </c>
      <c r="E60" s="213" t="s">
        <v>85</v>
      </c>
      <c r="F60" s="276"/>
      <c r="G60" s="215">
        <v>21</v>
      </c>
      <c r="H60" s="216">
        <v>8926</v>
      </c>
      <c r="I60" s="216">
        <v>4723</v>
      </c>
      <c r="J60" s="216"/>
      <c r="K60" s="216"/>
      <c r="L60" s="217">
        <v>13649</v>
      </c>
      <c r="M60" s="217"/>
      <c r="N60" s="217">
        <v>409</v>
      </c>
      <c r="O60" s="217"/>
      <c r="P60" s="217">
        <v>14058</v>
      </c>
      <c r="Q60" s="217"/>
      <c r="R60" s="217">
        <v>1</v>
      </c>
      <c r="S60" s="218"/>
      <c r="T60" s="217">
        <v>0</v>
      </c>
      <c r="U60" s="219"/>
      <c r="V60" s="167"/>
      <c r="W60" s="167">
        <f>C60-G60</f>
        <v>0</v>
      </c>
      <c r="X60" s="167">
        <f t="shared" si="12"/>
        <v>0</v>
      </c>
      <c r="Y60" s="167">
        <f>SUM(L60:N60)-P60</f>
        <v>0</v>
      </c>
      <c r="Z60" s="167">
        <f>AA60-P60-R60-T60</f>
        <v>0</v>
      </c>
      <c r="AA60" s="210">
        <v>14059</v>
      </c>
      <c r="AB60" s="167"/>
      <c r="AC60" s="167">
        <f>IF(AND(N60=0,P60=0,R60=0,T60=0,X60=0,W60=0),0,1)</f>
        <v>1</v>
      </c>
      <c r="AD60" s="167">
        <f t="shared" si="9"/>
        <v>0</v>
      </c>
      <c r="AE60" s="177" t="str">
        <f t="shared" si="10"/>
        <v>確</v>
      </c>
      <c r="AF60" s="167" t="str">
        <f t="shared" si="11"/>
        <v>確</v>
      </c>
      <c r="AG60" s="167"/>
      <c r="AH60" s="167"/>
    </row>
    <row r="61" spans="2:34" ht="14.25" customHeight="1" hidden="1" thickBot="1">
      <c r="B61" s="199"/>
      <c r="C61" s="167"/>
      <c r="D61" s="167"/>
      <c r="E61" s="249" t="s">
        <v>86</v>
      </c>
      <c r="F61" s="277"/>
      <c r="G61" s="278"/>
      <c r="H61" s="252">
        <f>SUM(H58:H60)</f>
        <v>16805</v>
      </c>
      <c r="I61" s="252">
        <f>SUM(I58:I60)</f>
        <v>9107</v>
      </c>
      <c r="J61" s="252"/>
      <c r="K61" s="252">
        <f>SUM(K58:K60)</f>
        <v>0</v>
      </c>
      <c r="L61" s="254">
        <f>SUM(L58:L60)</f>
        <v>25912</v>
      </c>
      <c r="M61" s="254">
        <f>SUM(M58:M60)</f>
        <v>0</v>
      </c>
      <c r="N61" s="261">
        <f>IF(AND(N58="",N59="",N60=""),"",SUM(N58:N60))</f>
        <v>923</v>
      </c>
      <c r="O61" s="261">
        <f>SUM(O59:O60)</f>
        <v>0</v>
      </c>
      <c r="P61" s="255">
        <f>IF(N61="","",SUM(L61:N61))</f>
        <v>26835</v>
      </c>
      <c r="Q61" s="256">
        <f>SUM(Q59:Q60)</f>
        <v>0</v>
      </c>
      <c r="R61" s="257">
        <f>IF(AND(R58="",R59="",R60=""),"",SUM(R58:R60))</f>
        <v>2</v>
      </c>
      <c r="S61" s="258">
        <f>SUM(S59:S60)</f>
        <v>0</v>
      </c>
      <c r="T61" s="257">
        <f>IF(AND(T58="",T59="",T60=""),"",SUM(T58:T60))</f>
        <v>0</v>
      </c>
      <c r="U61" s="259">
        <f>SUM(U59:U60)</f>
        <v>0</v>
      </c>
      <c r="V61" s="167"/>
      <c r="W61" s="167"/>
      <c r="X61" s="167">
        <f t="shared" si="12"/>
        <v>0</v>
      </c>
      <c r="Y61" s="1">
        <f>IF(N61="",0,SUM(L61:N61)-P61)</f>
        <v>0</v>
      </c>
      <c r="Z61" s="167">
        <f>IF(OR(R61="",T61=""),0,AA61-P61-R61-T61)</f>
        <v>0</v>
      </c>
      <c r="AA61" s="260">
        <f>IF(AA58*AA59*AA60=0,0,SUM(AA58:AA60))</f>
        <v>26837</v>
      </c>
      <c r="AB61" s="167"/>
      <c r="AC61" s="167">
        <f>IF(AND(N61=0,P61=0,R61=0,T61=0,X61=0),0,1)</f>
        <v>1</v>
      </c>
      <c r="AD61" s="167">
        <f t="shared" si="9"/>
        <v>0</v>
      </c>
      <c r="AE61" s="177" t="str">
        <f t="shared" si="10"/>
        <v>確</v>
      </c>
      <c r="AF61" s="167" t="str">
        <f t="shared" si="11"/>
        <v>確</v>
      </c>
      <c r="AG61" s="167"/>
      <c r="AH61" s="167"/>
    </row>
    <row r="62" spans="2:34" ht="14.25" customHeight="1" hidden="1" thickBot="1">
      <c r="B62" s="199"/>
      <c r="C62" s="167"/>
      <c r="D62" s="167"/>
      <c r="E62" s="279" t="s">
        <v>87</v>
      </c>
      <c r="F62" s="280"/>
      <c r="G62" s="281"/>
      <c r="H62" s="282">
        <f>SUM(H53,H56,H57,H61)</f>
        <v>57162</v>
      </c>
      <c r="I62" s="282">
        <f>SUM(I53,I56,I57,I61)</f>
        <v>36417</v>
      </c>
      <c r="J62" s="282"/>
      <c r="K62" s="282">
        <f>K53+K56+K57+K61</f>
        <v>0</v>
      </c>
      <c r="L62" s="283">
        <f>SUM(L53,L56,L57,L61)</f>
        <v>93579</v>
      </c>
      <c r="M62" s="283" t="e">
        <f>M53+M56+#REF!+M61+#REF!</f>
        <v>#REF!</v>
      </c>
      <c r="N62" s="283">
        <f>IF(AND(N53="",N56="",N57="",N61=""),"",SUM(N53,N56,N57,N61))</f>
        <v>2870</v>
      </c>
      <c r="O62" s="283" t="e">
        <f>O53+O56+#REF!+O61+#REF!</f>
        <v>#REF!</v>
      </c>
      <c r="P62" s="137">
        <f>IF(N62="","",SUM(L62,N62))</f>
        <v>96449</v>
      </c>
      <c r="Q62" s="138">
        <f>SUM(Q61:Q61)</f>
        <v>0</v>
      </c>
      <c r="R62" s="261">
        <f>IF(AND(R53="",R56="",R57="",R61=""),"",SUM(R53,R56,R57,R61,))</f>
        <v>2</v>
      </c>
      <c r="S62" s="284" t="e">
        <f>S53+S56+#REF!+S61+#REF!</f>
        <v>#REF!</v>
      </c>
      <c r="T62" s="261">
        <f>IF(AND(T53="",T56="",T57="",T61=""),"",SUM(T53,T56,T57,T61))</f>
        <v>0</v>
      </c>
      <c r="U62" s="285" t="e">
        <f>U53+U56+#REF!+U61+#REF!</f>
        <v>#REF!</v>
      </c>
      <c r="V62" s="167"/>
      <c r="W62" s="167"/>
      <c r="X62" s="245">
        <f t="shared" si="12"/>
        <v>0</v>
      </c>
      <c r="Y62" s="1">
        <f>IF(N62="",0,(L62+N62)-P62)</f>
        <v>0</v>
      </c>
      <c r="Z62" s="167">
        <f>IF(OR(R62="",T62=""),0,AA62-P62-R62-T62)</f>
        <v>0</v>
      </c>
      <c r="AA62" s="246">
        <f>IF(AA53*AA56*AA57*AA61=0,0,SUM(AA53,AA56,AA57,AA61:AA61))</f>
        <v>96451</v>
      </c>
      <c r="AB62" s="167"/>
      <c r="AC62" s="167">
        <f>IF(AND(N62=0,P62=0,R62=0,T62=0,X62=0),0,1)</f>
        <v>1</v>
      </c>
      <c r="AD62" s="167">
        <f t="shared" si="9"/>
        <v>0</v>
      </c>
      <c r="AE62" s="177" t="str">
        <f t="shared" si="10"/>
        <v>確</v>
      </c>
      <c r="AF62" s="167" t="str">
        <f t="shared" si="11"/>
        <v>確</v>
      </c>
      <c r="AG62" s="167"/>
      <c r="AH62" s="167"/>
    </row>
    <row r="63" spans="2:34" ht="14.25" customHeight="1" hidden="1" thickBot="1">
      <c r="B63" s="199"/>
      <c r="C63" s="167"/>
      <c r="D63" s="167"/>
      <c r="E63" s="279" t="s">
        <v>88</v>
      </c>
      <c r="F63" s="286"/>
      <c r="G63" s="287"/>
      <c r="H63" s="282">
        <f>H50+H62</f>
        <v>116215</v>
      </c>
      <c r="I63" s="282">
        <f>I50+I62</f>
        <v>77463</v>
      </c>
      <c r="J63" s="282"/>
      <c r="K63" s="282">
        <f>K50+K62</f>
        <v>0</v>
      </c>
      <c r="L63" s="283">
        <f>SUM(L50,L62)</f>
        <v>193678</v>
      </c>
      <c r="M63" s="283"/>
      <c r="N63" s="283">
        <f>IF(AND(N50="",N62=""),"",SUM(N50,N62))</f>
        <v>5658</v>
      </c>
      <c r="O63" s="283" t="e">
        <f>O50+O62</f>
        <v>#REF!</v>
      </c>
      <c r="P63" s="137">
        <f>IF(N63="","",SUM(L63:N63))</f>
        <v>199336</v>
      </c>
      <c r="Q63" s="138">
        <f>SUM(Q62:Q62)</f>
        <v>0</v>
      </c>
      <c r="R63" s="261">
        <f>IF(AND(R50="",R62=""),"",SUM(R50,R62))</f>
        <v>5</v>
      </c>
      <c r="S63" s="284" t="e">
        <f>S50+S62</f>
        <v>#REF!</v>
      </c>
      <c r="T63" s="261">
        <f>IF(AND(T50="",T62=""),"",SUM(T50,T62))</f>
        <v>16</v>
      </c>
      <c r="U63" s="285" t="e">
        <f>U50+U62</f>
        <v>#REF!</v>
      </c>
      <c r="V63" s="167"/>
      <c r="W63" s="167"/>
      <c r="X63" s="167">
        <f t="shared" si="12"/>
        <v>0</v>
      </c>
      <c r="Y63" s="1">
        <f>IF(N63="",0,SUM(L63:N63)-P63)</f>
        <v>0</v>
      </c>
      <c r="Z63" s="167">
        <f>IF(OR(R63="",T63=""),0,AA63-P63-R63-T63)</f>
        <v>0</v>
      </c>
      <c r="AA63" s="246">
        <f>IF(AA50*AA62=0,0,SUM(AA50,AA62))</f>
        <v>199357</v>
      </c>
      <c r="AB63" s="167"/>
      <c r="AC63" s="167">
        <f>IF(AND(N63=0,P63=0,R63=0,T63=0,X63=0),0,1)</f>
        <v>1</v>
      </c>
      <c r="AD63" s="167">
        <f t="shared" si="9"/>
        <v>0</v>
      </c>
      <c r="AE63" s="177" t="str">
        <f t="shared" si="10"/>
        <v>確</v>
      </c>
      <c r="AF63" s="167" t="str">
        <f t="shared" si="11"/>
        <v>確</v>
      </c>
      <c r="AG63" s="167"/>
      <c r="AH63" s="167"/>
    </row>
    <row r="64" spans="5:34" ht="14.25" customHeight="1" hidden="1">
      <c r="E64" s="167"/>
      <c r="F64" s="167"/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7"/>
      <c r="W64" s="167"/>
      <c r="X64" s="167"/>
      <c r="Y64" s="167"/>
      <c r="Z64" s="167"/>
      <c r="AA64" s="168"/>
      <c r="AB64" s="167"/>
      <c r="AC64" s="167"/>
      <c r="AD64" s="167"/>
      <c r="AE64" s="167"/>
      <c r="AF64" s="167"/>
      <c r="AG64" s="167"/>
      <c r="AH64" s="167"/>
    </row>
    <row r="65" spans="5:34" ht="14.25" customHeight="1" hidden="1">
      <c r="E65" s="167"/>
      <c r="F65" s="288" t="s">
        <v>45</v>
      </c>
      <c r="G65" s="289"/>
      <c r="H65" s="290">
        <v>199357</v>
      </c>
      <c r="I65" s="291" t="s">
        <v>46</v>
      </c>
      <c r="J65" s="292">
        <f>IF(P63="",L63,L63+N63+R63+T63)</f>
        <v>199357</v>
      </c>
      <c r="K65" s="291"/>
      <c r="L65" s="293" t="s">
        <v>47</v>
      </c>
      <c r="M65" s="294"/>
      <c r="N65" s="295">
        <f>H65-J65</f>
        <v>0</v>
      </c>
      <c r="O65" s="296"/>
      <c r="P65" s="297" t="s">
        <v>48</v>
      </c>
      <c r="Q65" s="294"/>
      <c r="R65" s="298">
        <f>IF(L63=0,0,ROUND(J65/H65*100,2))</f>
        <v>100</v>
      </c>
      <c r="S65" s="299"/>
      <c r="T65" s="168"/>
      <c r="U65" s="168"/>
      <c r="V65" s="167"/>
      <c r="W65" s="167"/>
      <c r="X65" s="167"/>
      <c r="Y65" s="167"/>
      <c r="Z65" s="167"/>
      <c r="AA65" s="168"/>
      <c r="AB65" s="167"/>
      <c r="AC65" s="167"/>
      <c r="AD65" s="167"/>
      <c r="AE65" s="167"/>
      <c r="AF65" s="167"/>
      <c r="AG65" s="167"/>
      <c r="AH65" s="167"/>
    </row>
    <row r="66" spans="5:34" ht="14.25" customHeight="1" hidden="1">
      <c r="E66" s="167"/>
      <c r="F66" s="300" t="s">
        <v>49</v>
      </c>
      <c r="G66" s="301"/>
      <c r="H66" s="302">
        <f>IF(H65=AA63,"",F75)</f>
      </c>
      <c r="I66" s="303" t="s">
        <v>50</v>
      </c>
      <c r="J66" s="304"/>
      <c r="K66" s="303"/>
      <c r="L66" s="305" t="s">
        <v>51</v>
      </c>
      <c r="M66" s="306"/>
      <c r="N66" s="305">
        <f>H66</f>
      </c>
      <c r="O66" s="307"/>
      <c r="P66" s="308" t="s">
        <v>52</v>
      </c>
      <c r="Q66" s="306"/>
      <c r="R66" s="305">
        <f>H66</f>
      </c>
      <c r="S66" s="307"/>
      <c r="T66" s="168"/>
      <c r="U66" s="168"/>
      <c r="V66" s="167"/>
      <c r="W66" s="167"/>
      <c r="X66" s="167"/>
      <c r="Y66" s="167"/>
      <c r="Z66" s="167"/>
      <c r="AA66" s="168"/>
      <c r="AB66" s="167"/>
      <c r="AC66" s="167"/>
      <c r="AD66" s="167"/>
      <c r="AE66" s="167"/>
      <c r="AF66" s="167"/>
      <c r="AG66" s="167"/>
      <c r="AH66" s="167"/>
    </row>
    <row r="67" spans="5:34" ht="12">
      <c r="E67" s="167"/>
      <c r="F67" s="167"/>
      <c r="G67" s="167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7"/>
      <c r="W67" s="167"/>
      <c r="X67" s="167"/>
      <c r="Y67" s="167"/>
      <c r="Z67" s="167"/>
      <c r="AA67" s="168"/>
      <c r="AB67" s="167"/>
      <c r="AC67" s="167"/>
      <c r="AD67" s="167"/>
      <c r="AE67" s="167"/>
      <c r="AF67" s="167"/>
      <c r="AG67" s="167"/>
      <c r="AH67" s="167"/>
    </row>
    <row r="69" ht="12" hidden="1">
      <c r="F69" s="4" t="s">
        <v>89</v>
      </c>
    </row>
    <row r="70" ht="12" hidden="1">
      <c r="F70" s="4" t="s">
        <v>14</v>
      </c>
    </row>
    <row r="71" spans="5:20" ht="12" hidden="1">
      <c r="E71" s="1" t="s">
        <v>90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2" hidden="1">
      <c r="F72" s="4" t="s">
        <v>91</v>
      </c>
    </row>
    <row r="73" spans="5:20" ht="12" hidden="1">
      <c r="E73" s="1" t="s">
        <v>92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2" hidden="1"/>
    <row r="75" spans="6:20" ht="12" hidden="1">
      <c r="F75" s="4" t="s">
        <v>15</v>
      </c>
      <c r="L75" s="11" t="s">
        <v>93</v>
      </c>
      <c r="N75" s="4" t="s">
        <v>20</v>
      </c>
      <c r="P75" s="4" t="s">
        <v>94</v>
      </c>
      <c r="R75" s="4" t="s">
        <v>20</v>
      </c>
      <c r="T75" s="4" t="s">
        <v>95</v>
      </c>
    </row>
    <row r="76" ht="12" hidden="1"/>
    <row r="77" ht="12" hidden="1">
      <c r="F77" s="4" t="s">
        <v>16</v>
      </c>
    </row>
    <row r="78" ht="12" hidden="1"/>
    <row r="79" ht="12" hidden="1"/>
    <row r="80" ht="12" hidden="1">
      <c r="F80" s="4" t="s">
        <v>96</v>
      </c>
    </row>
    <row r="81" ht="12" hidden="1"/>
    <row r="82" ht="12" hidden="1">
      <c r="F82" s="4" t="s">
        <v>18</v>
      </c>
    </row>
    <row r="83" ht="12" hidden="1">
      <c r="F83" s="4" t="s">
        <v>53</v>
      </c>
    </row>
    <row r="84" ht="12" hidden="1">
      <c r="F84" s="4" t="s">
        <v>67</v>
      </c>
    </row>
  </sheetData>
  <sheetProtection sheet="1" objects="1" scenarios="1"/>
  <mergeCells count="262">
    <mergeCell ref="R18:S18"/>
    <mergeCell ref="R19:S19"/>
    <mergeCell ref="R37:S37"/>
    <mergeCell ref="R38:S38"/>
    <mergeCell ref="R35:S35"/>
    <mergeCell ref="R28:S28"/>
    <mergeCell ref="R26:S26"/>
    <mergeCell ref="E35:F35"/>
    <mergeCell ref="E34:F34"/>
    <mergeCell ref="E33:F33"/>
    <mergeCell ref="R16:S16"/>
    <mergeCell ref="P16:Q16"/>
    <mergeCell ref="N16:O16"/>
    <mergeCell ref="L16:M16"/>
    <mergeCell ref="L23:M23"/>
    <mergeCell ref="N23:O23"/>
    <mergeCell ref="P23:Q23"/>
    <mergeCell ref="T12:U12"/>
    <mergeCell ref="T13:U13"/>
    <mergeCell ref="E16:F16"/>
    <mergeCell ref="E15:F15"/>
    <mergeCell ref="E12:F14"/>
    <mergeCell ref="R12:S12"/>
    <mergeCell ref="R13:S13"/>
    <mergeCell ref="R14:S14"/>
    <mergeCell ref="R15:S15"/>
    <mergeCell ref="T14:U14"/>
    <mergeCell ref="T15:U15"/>
    <mergeCell ref="T23:U23"/>
    <mergeCell ref="T24:U24"/>
    <mergeCell ref="T16:U16"/>
    <mergeCell ref="T25:U25"/>
    <mergeCell ref="R23:S23"/>
    <mergeCell ref="R24:S24"/>
    <mergeCell ref="R25:S25"/>
    <mergeCell ref="N12:O12"/>
    <mergeCell ref="N13:O13"/>
    <mergeCell ref="N14:O14"/>
    <mergeCell ref="N15:O15"/>
    <mergeCell ref="P12:Q12"/>
    <mergeCell ref="P13:Q13"/>
    <mergeCell ref="P14:Q14"/>
    <mergeCell ref="P15:Q15"/>
    <mergeCell ref="L12:M12"/>
    <mergeCell ref="L13:M13"/>
    <mergeCell ref="L14:M14"/>
    <mergeCell ref="L15:M15"/>
    <mergeCell ref="L24:M24"/>
    <mergeCell ref="N24:O24"/>
    <mergeCell ref="P24:Q24"/>
    <mergeCell ref="L25:M25"/>
    <mergeCell ref="N25:O25"/>
    <mergeCell ref="P25:Q25"/>
    <mergeCell ref="L26:M26"/>
    <mergeCell ref="T26:U26"/>
    <mergeCell ref="T27:U27"/>
    <mergeCell ref="R29:S29"/>
    <mergeCell ref="N29:O29"/>
    <mergeCell ref="N27:O27"/>
    <mergeCell ref="R27:S27"/>
    <mergeCell ref="P26:Q26"/>
    <mergeCell ref="P27:Q27"/>
    <mergeCell ref="N26:O26"/>
    <mergeCell ref="L27:M27"/>
    <mergeCell ref="P29:Q29"/>
    <mergeCell ref="L29:M29"/>
    <mergeCell ref="T29:U29"/>
    <mergeCell ref="L28:M28"/>
    <mergeCell ref="N28:O28"/>
    <mergeCell ref="P28:Q28"/>
    <mergeCell ref="T28:U28"/>
    <mergeCell ref="L30:M30"/>
    <mergeCell ref="N31:O31"/>
    <mergeCell ref="P30:Q30"/>
    <mergeCell ref="R31:S31"/>
    <mergeCell ref="L31:M31"/>
    <mergeCell ref="N30:O30"/>
    <mergeCell ref="R30:S30"/>
    <mergeCell ref="T30:U30"/>
    <mergeCell ref="P31:Q31"/>
    <mergeCell ref="L32:M32"/>
    <mergeCell ref="N33:O33"/>
    <mergeCell ref="P32:Q32"/>
    <mergeCell ref="L33:M33"/>
    <mergeCell ref="N32:O32"/>
    <mergeCell ref="P33:Q33"/>
    <mergeCell ref="R32:S32"/>
    <mergeCell ref="T33:U33"/>
    <mergeCell ref="T31:U31"/>
    <mergeCell ref="R33:S33"/>
    <mergeCell ref="T32:U32"/>
    <mergeCell ref="L34:M34"/>
    <mergeCell ref="P34:Q34"/>
    <mergeCell ref="N34:O34"/>
    <mergeCell ref="R34:S34"/>
    <mergeCell ref="T34:U34"/>
    <mergeCell ref="N35:O35"/>
    <mergeCell ref="L35:M35"/>
    <mergeCell ref="P35:Q35"/>
    <mergeCell ref="T35:U35"/>
    <mergeCell ref="P37:Q37"/>
    <mergeCell ref="P38:Q38"/>
    <mergeCell ref="L37:M37"/>
    <mergeCell ref="L38:M38"/>
    <mergeCell ref="N37:O37"/>
    <mergeCell ref="N38:O38"/>
    <mergeCell ref="E30:F30"/>
    <mergeCell ref="E31:F31"/>
    <mergeCell ref="E32:F32"/>
    <mergeCell ref="G12:G14"/>
    <mergeCell ref="G23:G25"/>
    <mergeCell ref="E26:F26"/>
    <mergeCell ref="E27:F27"/>
    <mergeCell ref="E23:F25"/>
    <mergeCell ref="E29:F29"/>
    <mergeCell ref="E28:F28"/>
    <mergeCell ref="N19:O19"/>
    <mergeCell ref="L18:M18"/>
    <mergeCell ref="L19:M19"/>
    <mergeCell ref="P18:Q18"/>
    <mergeCell ref="P19:Q19"/>
    <mergeCell ref="N18:O18"/>
    <mergeCell ref="T41:U41"/>
    <mergeCell ref="G42:G44"/>
    <mergeCell ref="L42:M42"/>
    <mergeCell ref="N42:O42"/>
    <mergeCell ref="P42:Q42"/>
    <mergeCell ref="R42:S42"/>
    <mergeCell ref="T42:U42"/>
    <mergeCell ref="L43:M43"/>
    <mergeCell ref="N43:O43"/>
    <mergeCell ref="P43:Q43"/>
    <mergeCell ref="R43:S43"/>
    <mergeCell ref="T43:U43"/>
    <mergeCell ref="L44:M44"/>
    <mergeCell ref="N44:O44"/>
    <mergeCell ref="P44:Q44"/>
    <mergeCell ref="E42:F44"/>
    <mergeCell ref="R46:S46"/>
    <mergeCell ref="T46:U46"/>
    <mergeCell ref="E45:F45"/>
    <mergeCell ref="L45:M45"/>
    <mergeCell ref="N45:O45"/>
    <mergeCell ref="P45:Q45"/>
    <mergeCell ref="R44:S44"/>
    <mergeCell ref="T44:U44"/>
    <mergeCell ref="R45:S45"/>
    <mergeCell ref="T45:U45"/>
    <mergeCell ref="R47:S47"/>
    <mergeCell ref="T47:U47"/>
    <mergeCell ref="E46:F46"/>
    <mergeCell ref="L46:M46"/>
    <mergeCell ref="E47:F47"/>
    <mergeCell ref="L47:M47"/>
    <mergeCell ref="N47:O47"/>
    <mergeCell ref="P47:Q47"/>
    <mergeCell ref="N46:O46"/>
    <mergeCell ref="P46:Q46"/>
    <mergeCell ref="E48:F48"/>
    <mergeCell ref="L48:M48"/>
    <mergeCell ref="N48:O48"/>
    <mergeCell ref="P48:Q48"/>
    <mergeCell ref="R50:S50"/>
    <mergeCell ref="T50:U50"/>
    <mergeCell ref="E49:F49"/>
    <mergeCell ref="L49:M49"/>
    <mergeCell ref="N49:O49"/>
    <mergeCell ref="P49:Q49"/>
    <mergeCell ref="R48:S48"/>
    <mergeCell ref="T48:U48"/>
    <mergeCell ref="R49:S49"/>
    <mergeCell ref="T49:U49"/>
    <mergeCell ref="R51:S51"/>
    <mergeCell ref="T51:U51"/>
    <mergeCell ref="E50:F50"/>
    <mergeCell ref="L50:M50"/>
    <mergeCell ref="E51:F51"/>
    <mergeCell ref="L51:M51"/>
    <mergeCell ref="N51:O51"/>
    <mergeCell ref="P51:Q51"/>
    <mergeCell ref="N50:O50"/>
    <mergeCell ref="P50:Q50"/>
    <mergeCell ref="E52:F52"/>
    <mergeCell ref="L52:M52"/>
    <mergeCell ref="N52:O52"/>
    <mergeCell ref="P52:Q52"/>
    <mergeCell ref="R54:S54"/>
    <mergeCell ref="T54:U54"/>
    <mergeCell ref="E53:F53"/>
    <mergeCell ref="L53:M53"/>
    <mergeCell ref="N53:O53"/>
    <mergeCell ref="P53:Q53"/>
    <mergeCell ref="R52:S52"/>
    <mergeCell ref="T52:U52"/>
    <mergeCell ref="R53:S53"/>
    <mergeCell ref="T53:U53"/>
    <mergeCell ref="R55:S55"/>
    <mergeCell ref="T55:U55"/>
    <mergeCell ref="E54:F54"/>
    <mergeCell ref="L54:M54"/>
    <mergeCell ref="E55:F55"/>
    <mergeCell ref="L55:M55"/>
    <mergeCell ref="N55:O55"/>
    <mergeCell ref="P55:Q55"/>
    <mergeCell ref="N54:O54"/>
    <mergeCell ref="P54:Q54"/>
    <mergeCell ref="E56:F56"/>
    <mergeCell ref="L56:M56"/>
    <mergeCell ref="N56:O56"/>
    <mergeCell ref="P56:Q56"/>
    <mergeCell ref="R58:S58"/>
    <mergeCell ref="T58:U58"/>
    <mergeCell ref="E57:F57"/>
    <mergeCell ref="L57:M57"/>
    <mergeCell ref="N57:O57"/>
    <mergeCell ref="P57:Q57"/>
    <mergeCell ref="R56:S56"/>
    <mergeCell ref="T56:U56"/>
    <mergeCell ref="R57:S57"/>
    <mergeCell ref="T57:U57"/>
    <mergeCell ref="R59:S59"/>
    <mergeCell ref="T59:U59"/>
    <mergeCell ref="E58:F58"/>
    <mergeCell ref="L58:M58"/>
    <mergeCell ref="E59:F59"/>
    <mergeCell ref="L59:M59"/>
    <mergeCell ref="N59:O59"/>
    <mergeCell ref="P59:Q59"/>
    <mergeCell ref="N58:O58"/>
    <mergeCell ref="P58:Q58"/>
    <mergeCell ref="E60:F60"/>
    <mergeCell ref="L60:M60"/>
    <mergeCell ref="N60:O60"/>
    <mergeCell ref="P60:Q60"/>
    <mergeCell ref="R62:S62"/>
    <mergeCell ref="T62:U62"/>
    <mergeCell ref="E61:F61"/>
    <mergeCell ref="L61:M61"/>
    <mergeCell ref="N61:O61"/>
    <mergeCell ref="P61:Q61"/>
    <mergeCell ref="R60:S60"/>
    <mergeCell ref="T60:U60"/>
    <mergeCell ref="R61:S61"/>
    <mergeCell ref="T61:U61"/>
    <mergeCell ref="R63:S63"/>
    <mergeCell ref="T63:U63"/>
    <mergeCell ref="E62:F62"/>
    <mergeCell ref="L62:M62"/>
    <mergeCell ref="E63:F63"/>
    <mergeCell ref="L63:M63"/>
    <mergeCell ref="N63:O63"/>
    <mergeCell ref="P63:Q63"/>
    <mergeCell ref="N62:O62"/>
    <mergeCell ref="P62:Q62"/>
    <mergeCell ref="L65:M65"/>
    <mergeCell ref="N65:O65"/>
    <mergeCell ref="P65:Q65"/>
    <mergeCell ref="R65:S65"/>
    <mergeCell ref="L66:M66"/>
    <mergeCell ref="N66:O66"/>
    <mergeCell ref="P66:Q66"/>
    <mergeCell ref="R66:S66"/>
  </mergeCells>
  <printOptions horizontalCentered="1"/>
  <pageMargins left="0.31" right="0.27" top="0.56" bottom="0.38" header="0.45" footer="0.42"/>
  <pageSetup blackAndWhite="1" horizontalDpi="300" verticalDpi="300" orientation="portrait" paperSize="9" r:id="rId2"/>
  <colBreaks count="1" manualBreakCount="1">
    <brk id="21" min="1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AH84"/>
  <sheetViews>
    <sheetView zoomScaleSheetLayoutView="100" workbookViewId="0" topLeftCell="A1">
      <pane xSplit="6" topLeftCell="G1" activePane="topRight" state="frozen"/>
      <selection pane="topLeft" activeCell="A1" sqref="A1"/>
      <selection pane="topRight" activeCell="I27" sqref="I27"/>
    </sheetView>
  </sheetViews>
  <sheetFormatPr defaultColWidth="9.00390625" defaultRowHeight="13.5"/>
  <cols>
    <col min="1" max="1" width="3.375" style="1" customWidth="1"/>
    <col min="2" max="2" width="5.75390625" style="2" hidden="1" customWidth="1"/>
    <col min="3" max="3" width="4.125" style="1" hidden="1" customWidth="1"/>
    <col min="4" max="4" width="3.00390625" style="3" hidden="1" customWidth="1"/>
    <col min="5" max="5" width="3.25390625" style="1" customWidth="1"/>
    <col min="6" max="6" width="12.125" style="4" customWidth="1"/>
    <col min="7" max="7" width="2.625" style="4" hidden="1" customWidth="1"/>
    <col min="8" max="10" width="8.625" style="4" customWidth="1"/>
    <col min="11" max="11" width="5.25390625" style="4" hidden="1" customWidth="1"/>
    <col min="12" max="21" width="4.625" style="4" customWidth="1"/>
    <col min="22" max="22" width="1.75390625" style="1" customWidth="1"/>
    <col min="23" max="23" width="2.625" style="1" hidden="1" customWidth="1"/>
    <col min="24" max="25" width="1.625" style="1" hidden="1" customWidth="1"/>
    <col min="26" max="26" width="1.625" style="5" hidden="1" customWidth="1"/>
    <col min="27" max="27" width="7.375" style="5" hidden="1" customWidth="1"/>
    <col min="28" max="28" width="1.00390625" style="1" hidden="1" customWidth="1"/>
    <col min="29" max="30" width="7.00390625" style="1" hidden="1" customWidth="1"/>
    <col min="31" max="32" width="5.50390625" style="1" hidden="1" customWidth="1"/>
    <col min="33" max="33" width="8.875" style="1" customWidth="1"/>
    <col min="34" max="16384" width="9.00390625" style="1" customWidth="1"/>
  </cols>
  <sheetData>
    <row r="1" ht="11.25" customHeight="1"/>
    <row r="2" spans="2:5" ht="12" hidden="1">
      <c r="B2" s="2">
        <f>IF(AND(R18=100,R37=100,R65=100,COUNTIF(B15:B60,"OK")=21),10,7)</f>
        <v>7</v>
      </c>
      <c r="E2" s="1" t="str">
        <f>IF(B2=7,F72,F69)</f>
        <v>（様式７）</v>
      </c>
    </row>
    <row r="3" spans="5:21" ht="16.5" customHeight="1" hidden="1">
      <c r="E3" s="6"/>
      <c r="F3" s="7"/>
      <c r="G3" s="7"/>
      <c r="H3" s="8" t="str">
        <f>IF($B$2=7,$E$73,$E$71)</f>
        <v>平成１７年９月１１日執行衆議院議員総選挙開票中間速報表（小選挙区）　　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</row>
    <row r="4" ht="12">
      <c r="E4" s="4" t="str">
        <f>F77</f>
        <v>（様式１０－２）</v>
      </c>
    </row>
    <row r="5" ht="16.5" customHeight="1">
      <c r="H5" s="10" t="str">
        <f>E71</f>
        <v>平成１７年９月１１日執行衆議院議員総選挙開票結果調（小選挙区）</v>
      </c>
    </row>
    <row r="8" spans="5:16" ht="12">
      <c r="E8" s="4" t="str">
        <f>F83</f>
        <v>（第２区）</v>
      </c>
      <c r="L8" s="11" t="str">
        <f>L75</f>
        <v>県選管速報時刻</v>
      </c>
      <c r="M8" s="12" t="str">
        <f>M11</f>
        <v>0</v>
      </c>
      <c r="N8" s="11" t="str">
        <f>N75</f>
        <v>時</v>
      </c>
      <c r="O8" s="12" t="str">
        <f>O11</f>
        <v>22</v>
      </c>
      <c r="P8" s="9" t="s">
        <v>17</v>
      </c>
    </row>
    <row r="9" spans="12:16" ht="12" hidden="1">
      <c r="L9" s="11"/>
      <c r="M9" s="12"/>
      <c r="N9" s="11"/>
      <c r="O9" s="12"/>
      <c r="P9" s="9"/>
    </row>
    <row r="10" spans="12:16" ht="12" hidden="1">
      <c r="L10" s="11"/>
      <c r="M10" s="12"/>
      <c r="N10" s="11"/>
      <c r="O10" s="12"/>
      <c r="P10" s="9"/>
    </row>
    <row r="11" spans="5:32" ht="13.5" hidden="1">
      <c r="E11" s="1" t="s">
        <v>18</v>
      </c>
      <c r="L11" s="11" t="str">
        <f>L$75</f>
        <v>県選管速報時刻</v>
      </c>
      <c r="M11" s="13" t="s">
        <v>19</v>
      </c>
      <c r="N11" s="14" t="s">
        <v>20</v>
      </c>
      <c r="O11" s="13" t="s">
        <v>21</v>
      </c>
      <c r="P11" s="15" t="str">
        <f>IF($B$2=7,P$75,"分")</f>
        <v>分（</v>
      </c>
      <c r="Q11" s="13" t="s">
        <v>22</v>
      </c>
      <c r="R11" s="14" t="str">
        <f>IF($B$2=7,R$75,"")</f>
        <v>時</v>
      </c>
      <c r="S11" s="13" t="s">
        <v>23</v>
      </c>
      <c r="T11" s="16" t="str">
        <f>IF($B$2=7,T$75,"")</f>
        <v>分現在）</v>
      </c>
      <c r="U11" s="17"/>
      <c r="W11" s="18" t="s">
        <v>24</v>
      </c>
      <c r="X11" s="18" t="s">
        <v>0</v>
      </c>
      <c r="Y11" s="18" t="s">
        <v>0</v>
      </c>
      <c r="Z11" s="19" t="s">
        <v>0</v>
      </c>
      <c r="AA11" s="20" t="s">
        <v>1</v>
      </c>
      <c r="AB11" s="18"/>
      <c r="AC11" s="18" t="s">
        <v>0</v>
      </c>
      <c r="AD11" s="18" t="s">
        <v>0</v>
      </c>
      <c r="AE11" s="21"/>
      <c r="AF11" s="18"/>
    </row>
    <row r="12" spans="2:32" ht="12.75" customHeight="1" hidden="1">
      <c r="B12" s="2">
        <f>IF(AND(R18=100,B15="OK"),10,7)</f>
        <v>7</v>
      </c>
      <c r="D12" s="22"/>
      <c r="E12" s="23" t="s">
        <v>25</v>
      </c>
      <c r="F12" s="24"/>
      <c r="G12" s="25" t="s">
        <v>26</v>
      </c>
      <c r="H12" s="26" t="s">
        <v>27</v>
      </c>
      <c r="I12" s="27" t="s">
        <v>28</v>
      </c>
      <c r="J12" s="27" t="s">
        <v>29</v>
      </c>
      <c r="K12" s="27"/>
      <c r="L12" s="28" t="s">
        <v>30</v>
      </c>
      <c r="M12" s="29"/>
      <c r="N12" s="28" t="s">
        <v>31</v>
      </c>
      <c r="O12" s="29"/>
      <c r="P12" s="28" t="s">
        <v>32</v>
      </c>
      <c r="Q12" s="29"/>
      <c r="R12" s="28" t="s">
        <v>33</v>
      </c>
      <c r="S12" s="29"/>
      <c r="T12" s="28" t="s">
        <v>34</v>
      </c>
      <c r="U12" s="30"/>
      <c r="W12" s="18" t="s">
        <v>26</v>
      </c>
      <c r="X12" s="18" t="s">
        <v>2</v>
      </c>
      <c r="Y12" s="18" t="s">
        <v>3</v>
      </c>
      <c r="Z12" s="19" t="s">
        <v>4</v>
      </c>
      <c r="AA12" s="20" t="s">
        <v>5</v>
      </c>
      <c r="AB12" s="18"/>
      <c r="AC12" s="18"/>
      <c r="AD12" s="18"/>
      <c r="AE12" s="21" t="s">
        <v>6</v>
      </c>
      <c r="AF12" s="18" t="s">
        <v>35</v>
      </c>
    </row>
    <row r="13" spans="4:32" ht="12.75" customHeight="1" hidden="1">
      <c r="D13" s="22"/>
      <c r="E13" s="31"/>
      <c r="F13" s="32"/>
      <c r="G13" s="33"/>
      <c r="H13" s="34"/>
      <c r="I13" s="35"/>
      <c r="J13" s="35"/>
      <c r="K13" s="35"/>
      <c r="L13" s="36" t="s">
        <v>36</v>
      </c>
      <c r="M13" s="37"/>
      <c r="N13" s="36" t="s">
        <v>36</v>
      </c>
      <c r="O13" s="37"/>
      <c r="P13" s="36" t="s">
        <v>37</v>
      </c>
      <c r="Q13" s="37"/>
      <c r="R13" s="36"/>
      <c r="S13" s="37"/>
      <c r="T13" s="36"/>
      <c r="U13" s="38"/>
      <c r="W13" s="18"/>
      <c r="X13" s="18" t="s">
        <v>7</v>
      </c>
      <c r="Y13" s="18" t="s">
        <v>8</v>
      </c>
      <c r="Z13" s="19" t="s">
        <v>9</v>
      </c>
      <c r="AA13" s="20" t="s">
        <v>38</v>
      </c>
      <c r="AB13" s="18"/>
      <c r="AC13" s="18" t="s">
        <v>10</v>
      </c>
      <c r="AD13" s="18" t="s">
        <v>11</v>
      </c>
      <c r="AE13" s="21" t="s">
        <v>12</v>
      </c>
      <c r="AF13" s="18" t="s">
        <v>39</v>
      </c>
    </row>
    <row r="14" spans="4:32" ht="12.75" customHeight="1" hidden="1">
      <c r="D14" s="22"/>
      <c r="E14" s="39"/>
      <c r="F14" s="40"/>
      <c r="G14" s="41"/>
      <c r="H14" s="42" t="s">
        <v>40</v>
      </c>
      <c r="I14" s="43" t="s">
        <v>41</v>
      </c>
      <c r="J14" s="43" t="s">
        <v>42</v>
      </c>
      <c r="K14" s="43" t="s">
        <v>13</v>
      </c>
      <c r="L14" s="44"/>
      <c r="M14" s="45"/>
      <c r="N14" s="44"/>
      <c r="O14" s="45"/>
      <c r="P14" s="44"/>
      <c r="Q14" s="45"/>
      <c r="R14" s="44"/>
      <c r="S14" s="45"/>
      <c r="T14" s="44"/>
      <c r="U14" s="46"/>
      <c r="W14" s="47"/>
      <c r="X14" s="47"/>
      <c r="Y14" s="47"/>
      <c r="Z14" s="48"/>
      <c r="AA14" s="49"/>
      <c r="AB14" s="47"/>
      <c r="AC14" s="47"/>
      <c r="AD14" s="47"/>
      <c r="AE14" s="50"/>
      <c r="AF14" s="51"/>
    </row>
    <row r="15" spans="2:32" ht="14.25" customHeight="1" hidden="1">
      <c r="B15" s="2" t="str">
        <f>IF(G15="","未入力",IF(OR(AC15=0,AD15=0),"OK","ERROR"))</f>
        <v>OK</v>
      </c>
      <c r="C15" s="52">
        <v>1</v>
      </c>
      <c r="D15" s="3">
        <f>IF($B$2=10,"",AF15)</f>
      </c>
      <c r="E15" s="53" t="s">
        <v>43</v>
      </c>
      <c r="F15" s="54"/>
      <c r="G15" s="55">
        <v>1</v>
      </c>
      <c r="H15" s="56">
        <v>99000</v>
      </c>
      <c r="I15" s="57">
        <v>109000</v>
      </c>
      <c r="J15" s="57">
        <v>11500</v>
      </c>
      <c r="K15" s="57"/>
      <c r="L15" s="58">
        <v>219500</v>
      </c>
      <c r="M15" s="59"/>
      <c r="N15" s="58"/>
      <c r="O15" s="59"/>
      <c r="P15" s="58"/>
      <c r="Q15" s="59"/>
      <c r="R15" s="58"/>
      <c r="S15" s="59"/>
      <c r="T15" s="58"/>
      <c r="U15" s="60"/>
      <c r="W15" s="1">
        <f>C15-G15</f>
        <v>0</v>
      </c>
      <c r="X15" s="1">
        <f>SUM(H15:K15)-L15</f>
        <v>0</v>
      </c>
      <c r="Y15" s="1">
        <f>SUM(L15:N15)-P15</f>
        <v>219500</v>
      </c>
      <c r="Z15" s="5">
        <f>AA15-P15-R15-T15</f>
        <v>243598</v>
      </c>
      <c r="AA15" s="61">
        <v>243598</v>
      </c>
      <c r="AC15" s="1">
        <f>IF(AND(N15=0,P15=0,R15=0,T15=0,X15=0,W15=0),0,1)</f>
        <v>0</v>
      </c>
      <c r="AD15" s="1">
        <f>IF(AND(W15=0,X15=0,Y15=0,Z15=0),0,1)</f>
        <v>1</v>
      </c>
      <c r="AE15" s="21" t="str">
        <f>IF(AND(AD15=0,AA15&lt;&gt;0),"確","未確定")</f>
        <v>未確定</v>
      </c>
      <c r="AF15" s="62">
        <f>IF(AE15="確",AE15,"")</f>
      </c>
    </row>
    <row r="16" spans="5:32" ht="14.25" customHeight="1" hidden="1">
      <c r="E16" s="63" t="s">
        <v>44</v>
      </c>
      <c r="F16" s="64"/>
      <c r="G16" s="65"/>
      <c r="H16" s="66">
        <f aca="true" t="shared" si="0" ref="H16:M16">H15</f>
        <v>99000</v>
      </c>
      <c r="I16" s="67">
        <f t="shared" si="0"/>
        <v>109000</v>
      </c>
      <c r="J16" s="67">
        <f t="shared" si="0"/>
        <v>11500</v>
      </c>
      <c r="K16" s="67">
        <f t="shared" si="0"/>
        <v>0</v>
      </c>
      <c r="L16" s="68">
        <f t="shared" si="0"/>
        <v>219500</v>
      </c>
      <c r="M16" s="69">
        <f t="shared" si="0"/>
        <v>0</v>
      </c>
      <c r="N16" s="68">
        <f>IF(N15="","",SUM(N15:N15))</f>
      </c>
      <c r="O16" s="69">
        <f>SUM(O13:O15)</f>
        <v>0</v>
      </c>
      <c r="P16" s="68">
        <f>IF(N16="","",SUM(L16:O16))</f>
      </c>
      <c r="Q16" s="69">
        <f>SUM(Q13:Q15)</f>
        <v>0</v>
      </c>
      <c r="R16" s="70">
        <f>IF(R15="","",R15)</f>
      </c>
      <c r="S16" s="71">
        <f>S15</f>
        <v>0</v>
      </c>
      <c r="T16" s="68">
        <f>IF(T15="","",T15)</f>
      </c>
      <c r="U16" s="72">
        <f>U15</f>
        <v>0</v>
      </c>
      <c r="X16" s="1">
        <f>SUM(H16:K16)-L16</f>
        <v>0</v>
      </c>
      <c r="Y16" s="1">
        <f>IF(N16="",0,SUM(L16:N16)-P16)</f>
        <v>0</v>
      </c>
      <c r="Z16" s="5">
        <f>IF(OR(R16="",T16=""),0,AA16-P16-R16-T16)</f>
        <v>0</v>
      </c>
      <c r="AA16" s="20">
        <f>AA15</f>
        <v>243598</v>
      </c>
      <c r="AC16" s="1">
        <f>IF(AND(N16=0,P16=0,R16=0,T16=0,X16=0),0,1)</f>
        <v>1</v>
      </c>
      <c r="AD16" s="1">
        <f>IF(AND(X16=0,Y16=0,Z16=0),0,1)</f>
        <v>0</v>
      </c>
      <c r="AE16" s="21" t="str">
        <f>IF(AND(AD16=0,AA16&lt;&gt;0),"確","未確定")</f>
        <v>確</v>
      </c>
      <c r="AF16" s="73" t="str">
        <f>IF(AE16="確",AE16,"")</f>
        <v>確</v>
      </c>
    </row>
    <row r="17" spans="8:21" ht="14.25" customHeight="1" hidden="1">
      <c r="H17" s="74"/>
      <c r="I17" s="74"/>
      <c r="J17" s="74"/>
      <c r="K17" s="74"/>
      <c r="L17" s="75"/>
      <c r="M17" s="75"/>
      <c r="N17" s="74"/>
      <c r="O17" s="74"/>
      <c r="P17" s="74"/>
      <c r="Q17" s="74"/>
      <c r="R17" s="74"/>
      <c r="S17" s="74"/>
      <c r="T17" s="74"/>
      <c r="U17" s="74"/>
    </row>
    <row r="18" spans="6:21" ht="14.25" customHeight="1" hidden="1">
      <c r="F18" s="26" t="s">
        <v>45</v>
      </c>
      <c r="G18" s="27"/>
      <c r="H18" s="76">
        <v>243598</v>
      </c>
      <c r="I18" s="77" t="s">
        <v>46</v>
      </c>
      <c r="J18" s="78">
        <f>IF(P15&gt;0,P15+R15+T15,L15)</f>
        <v>219500</v>
      </c>
      <c r="K18" s="79"/>
      <c r="L18" s="80" t="s">
        <v>47</v>
      </c>
      <c r="M18" s="81"/>
      <c r="N18" s="82">
        <f>H18-J18</f>
        <v>24098</v>
      </c>
      <c r="O18" s="83"/>
      <c r="P18" s="84" t="s">
        <v>48</v>
      </c>
      <c r="Q18" s="81"/>
      <c r="R18" s="85">
        <f>IF(L16=0,0,ROUND(J18/H18*100,2))</f>
        <v>90.11</v>
      </c>
      <c r="S18" s="86"/>
      <c r="T18" s="74"/>
      <c r="U18" s="74"/>
    </row>
    <row r="19" spans="6:21" ht="14.25" customHeight="1" hidden="1">
      <c r="F19" s="42" t="s">
        <v>49</v>
      </c>
      <c r="G19" s="43"/>
      <c r="H19" s="87">
        <f>IF(H18=AA16,"",F75)</f>
      </c>
      <c r="I19" s="88" t="s">
        <v>50</v>
      </c>
      <c r="J19" s="89"/>
      <c r="K19" s="90"/>
      <c r="L19" s="91" t="s">
        <v>51</v>
      </c>
      <c r="M19" s="92"/>
      <c r="N19" s="93">
        <f>H19</f>
      </c>
      <c r="O19" s="94"/>
      <c r="P19" s="95" t="s">
        <v>52</v>
      </c>
      <c r="Q19" s="92"/>
      <c r="R19" s="93">
        <f>H19</f>
      </c>
      <c r="S19" s="94"/>
      <c r="T19" s="74"/>
      <c r="U19" s="74"/>
    </row>
    <row r="20" spans="8:21" ht="12" hidden="1"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8:21" ht="12" hidden="1"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5:32" ht="13.5" hidden="1">
      <c r="E22" s="1" t="s">
        <v>53</v>
      </c>
      <c r="H22" s="74"/>
      <c r="I22" s="74"/>
      <c r="J22" s="74"/>
      <c r="K22" s="74"/>
      <c r="L22" s="96"/>
      <c r="M22" s="97"/>
      <c r="N22" s="97"/>
      <c r="O22" s="97"/>
      <c r="P22" s="97"/>
      <c r="Q22" s="97"/>
      <c r="R22" s="97"/>
      <c r="S22" s="97"/>
      <c r="T22" s="75"/>
      <c r="U22" s="98"/>
      <c r="W22" s="18" t="s">
        <v>24</v>
      </c>
      <c r="X22" s="18" t="s">
        <v>0</v>
      </c>
      <c r="Y22" s="18" t="s">
        <v>0</v>
      </c>
      <c r="Z22" s="19" t="s">
        <v>0</v>
      </c>
      <c r="AA22" s="20" t="s">
        <v>1</v>
      </c>
      <c r="AB22" s="18"/>
      <c r="AC22" s="18" t="s">
        <v>0</v>
      </c>
      <c r="AD22" s="18" t="s">
        <v>0</v>
      </c>
      <c r="AE22" s="21"/>
      <c r="AF22" s="18"/>
    </row>
    <row r="23" spans="2:32" ht="12.75" customHeight="1">
      <c r="B23" s="2">
        <f>IF(AND(R37=100,COUNTIF(B26:B33,"OK")=7),10,7)</f>
        <v>10</v>
      </c>
      <c r="E23" s="23" t="s">
        <v>25</v>
      </c>
      <c r="F23" s="24"/>
      <c r="G23" s="25" t="s">
        <v>26</v>
      </c>
      <c r="H23" s="79" t="s">
        <v>54</v>
      </c>
      <c r="I23" s="99" t="s">
        <v>55</v>
      </c>
      <c r="J23" s="99" t="s">
        <v>56</v>
      </c>
      <c r="K23" s="100"/>
      <c r="L23" s="80" t="s">
        <v>30</v>
      </c>
      <c r="M23" s="81"/>
      <c r="N23" s="80" t="s">
        <v>31</v>
      </c>
      <c r="O23" s="81"/>
      <c r="P23" s="80" t="s">
        <v>32</v>
      </c>
      <c r="Q23" s="81"/>
      <c r="R23" s="80" t="s">
        <v>33</v>
      </c>
      <c r="S23" s="81"/>
      <c r="T23" s="80" t="s">
        <v>34</v>
      </c>
      <c r="U23" s="101"/>
      <c r="W23" s="18" t="s">
        <v>26</v>
      </c>
      <c r="X23" s="18" t="s">
        <v>2</v>
      </c>
      <c r="Y23" s="18" t="s">
        <v>3</v>
      </c>
      <c r="Z23" s="19" t="s">
        <v>4</v>
      </c>
      <c r="AA23" s="20" t="s">
        <v>5</v>
      </c>
      <c r="AB23" s="18"/>
      <c r="AC23" s="18"/>
      <c r="AD23" s="18"/>
      <c r="AE23" s="21" t="s">
        <v>6</v>
      </c>
      <c r="AF23" s="18" t="s">
        <v>35</v>
      </c>
    </row>
    <row r="24" spans="5:32" ht="12.75" customHeight="1">
      <c r="E24" s="31"/>
      <c r="F24" s="32"/>
      <c r="G24" s="33"/>
      <c r="H24" s="102"/>
      <c r="I24" s="103"/>
      <c r="J24" s="103"/>
      <c r="K24" s="104"/>
      <c r="L24" s="105" t="s">
        <v>36</v>
      </c>
      <c r="M24" s="106"/>
      <c r="N24" s="105" t="s">
        <v>36</v>
      </c>
      <c r="O24" s="106"/>
      <c r="P24" s="105" t="s">
        <v>37</v>
      </c>
      <c r="Q24" s="106"/>
      <c r="R24" s="105"/>
      <c r="S24" s="106"/>
      <c r="T24" s="105"/>
      <c r="U24" s="107"/>
      <c r="W24" s="18"/>
      <c r="X24" s="18" t="s">
        <v>7</v>
      </c>
      <c r="Y24" s="18" t="s">
        <v>8</v>
      </c>
      <c r="Z24" s="19" t="s">
        <v>9</v>
      </c>
      <c r="AA24" s="20" t="s">
        <v>38</v>
      </c>
      <c r="AB24" s="18"/>
      <c r="AC24" s="18" t="s">
        <v>10</v>
      </c>
      <c r="AD24" s="18" t="s">
        <v>11</v>
      </c>
      <c r="AE24" s="21" t="s">
        <v>12</v>
      </c>
      <c r="AF24" s="18" t="s">
        <v>39</v>
      </c>
    </row>
    <row r="25" spans="5:32" ht="12.75" customHeight="1">
      <c r="E25" s="39"/>
      <c r="F25" s="40"/>
      <c r="G25" s="41"/>
      <c r="H25" s="90" t="s">
        <v>40</v>
      </c>
      <c r="I25" s="108" t="s">
        <v>42</v>
      </c>
      <c r="J25" s="108" t="s">
        <v>41</v>
      </c>
      <c r="K25" s="109" t="s">
        <v>13</v>
      </c>
      <c r="L25" s="91"/>
      <c r="M25" s="92"/>
      <c r="N25" s="91"/>
      <c r="O25" s="92"/>
      <c r="P25" s="91"/>
      <c r="Q25" s="92"/>
      <c r="R25" s="91"/>
      <c r="S25" s="92"/>
      <c r="T25" s="91"/>
      <c r="U25" s="110"/>
      <c r="W25" s="47"/>
      <c r="X25" s="47"/>
      <c r="Y25" s="47"/>
      <c r="Z25" s="48"/>
      <c r="AA25" s="49"/>
      <c r="AB25" s="47"/>
      <c r="AC25" s="47"/>
      <c r="AD25" s="47"/>
      <c r="AE25" s="50"/>
      <c r="AF25" s="51"/>
    </row>
    <row r="26" spans="2:32" ht="14.25" customHeight="1">
      <c r="B26" s="2" t="str">
        <f>IF(G26="","未入力",IF(OR(AC26=0,AD26=0),"OK","ERROR"))</f>
        <v>OK</v>
      </c>
      <c r="C26" s="52">
        <v>3</v>
      </c>
      <c r="D26" s="3" t="str">
        <f>IF($B$2=10,"",AF26)</f>
        <v>確</v>
      </c>
      <c r="E26" s="53" t="s">
        <v>57</v>
      </c>
      <c r="F26" s="54"/>
      <c r="G26" s="111">
        <v>3</v>
      </c>
      <c r="H26" s="112">
        <v>26414</v>
      </c>
      <c r="I26" s="57">
        <v>2760</v>
      </c>
      <c r="J26" s="57">
        <v>35232</v>
      </c>
      <c r="K26" s="57"/>
      <c r="L26" s="113">
        <v>64406</v>
      </c>
      <c r="M26" s="114"/>
      <c r="N26" s="113">
        <v>1411</v>
      </c>
      <c r="O26" s="114"/>
      <c r="P26" s="113">
        <v>65817</v>
      </c>
      <c r="Q26" s="114"/>
      <c r="R26" s="113">
        <v>0</v>
      </c>
      <c r="S26" s="114"/>
      <c r="T26" s="113">
        <v>1</v>
      </c>
      <c r="U26" s="115"/>
      <c r="W26" s="4">
        <f aca="true" t="shared" si="1" ref="W26:W34">C26-G26</f>
        <v>0</v>
      </c>
      <c r="X26" s="1">
        <f aca="true" t="shared" si="2" ref="X26:X35">SUM(H26:K26)-L26</f>
        <v>0</v>
      </c>
      <c r="Y26" s="1">
        <f>SUM(L26:N26)-P26</f>
        <v>0</v>
      </c>
      <c r="Z26" s="5">
        <f>AA26-P26-R26-T26</f>
        <v>0</v>
      </c>
      <c r="AA26" s="61">
        <v>65818</v>
      </c>
      <c r="AC26" s="1">
        <f aca="true" t="shared" si="3" ref="AC26:AC33">IF(AND(N26=0,P26=0,R26=0,T26=0,X26=0,W26=0),0,1)</f>
        <v>1</v>
      </c>
      <c r="AD26" s="1">
        <f aca="true" t="shared" si="4" ref="AD26:AD33">IF(AND(W26=0,X26=0,Y26=0,Z26=0),0,1)</f>
        <v>0</v>
      </c>
      <c r="AE26" s="116" t="str">
        <f aca="true" t="shared" si="5" ref="AE26:AE35">IF(AND(AD26=0,AA26&lt;&gt;0),"確","未確定")</f>
        <v>確</v>
      </c>
      <c r="AF26" s="117" t="str">
        <f aca="true" t="shared" si="6" ref="AF26:AF35">IF(AE26="確",AE26,"")</f>
        <v>確</v>
      </c>
    </row>
    <row r="27" spans="2:32" ht="14.25" customHeight="1">
      <c r="B27" s="2" t="str">
        <f>IF(G27="","未入力",IF(OR(AC27=0,AD27=0),"OK","ERROR"))</f>
        <v>OK</v>
      </c>
      <c r="C27" s="52">
        <v>6</v>
      </c>
      <c r="D27" s="3" t="str">
        <f>IF($B$2=10,"",AF27)</f>
        <v>確</v>
      </c>
      <c r="E27" s="118" t="s">
        <v>58</v>
      </c>
      <c r="F27" s="119"/>
      <c r="G27" s="120">
        <v>6</v>
      </c>
      <c r="H27" s="121">
        <v>12860</v>
      </c>
      <c r="I27" s="122">
        <v>1842</v>
      </c>
      <c r="J27" s="122">
        <v>21634</v>
      </c>
      <c r="K27" s="122"/>
      <c r="L27" s="123">
        <v>36336</v>
      </c>
      <c r="M27" s="124"/>
      <c r="N27" s="123">
        <v>789</v>
      </c>
      <c r="O27" s="124"/>
      <c r="P27" s="123">
        <v>37125</v>
      </c>
      <c r="Q27" s="124"/>
      <c r="R27" s="123">
        <v>0</v>
      </c>
      <c r="S27" s="124"/>
      <c r="T27" s="123">
        <v>1</v>
      </c>
      <c r="U27" s="125"/>
      <c r="W27" s="4">
        <f t="shared" si="1"/>
        <v>0</v>
      </c>
      <c r="X27" s="1">
        <f t="shared" si="2"/>
        <v>0</v>
      </c>
      <c r="Y27" s="1">
        <f>SUM(L27:N27)-P27</f>
        <v>0</v>
      </c>
      <c r="Z27" s="5">
        <f>AA27-P27-R27-T27</f>
        <v>0</v>
      </c>
      <c r="AA27" s="61">
        <v>37126</v>
      </c>
      <c r="AC27" s="1">
        <f t="shared" si="3"/>
        <v>1</v>
      </c>
      <c r="AD27" s="1">
        <f t="shared" si="4"/>
        <v>0</v>
      </c>
      <c r="AE27" s="21" t="str">
        <f t="shared" si="5"/>
        <v>確</v>
      </c>
      <c r="AF27" s="1" t="str">
        <f t="shared" si="6"/>
        <v>確</v>
      </c>
    </row>
    <row r="28" spans="2:32" ht="14.25" customHeight="1">
      <c r="B28" s="2" t="str">
        <f>IF(G28="","未入力",IF(OR(AC28=0,AD28=0),"OK","ERROR"))</f>
        <v>OK</v>
      </c>
      <c r="C28" s="52">
        <v>9</v>
      </c>
      <c r="D28" s="3" t="str">
        <f>IF($B$2=10,"",AF28)</f>
        <v>確</v>
      </c>
      <c r="E28" s="118" t="s">
        <v>59</v>
      </c>
      <c r="F28" s="119"/>
      <c r="G28" s="120">
        <v>9</v>
      </c>
      <c r="H28" s="121">
        <v>24855</v>
      </c>
      <c r="I28" s="122">
        <v>3416</v>
      </c>
      <c r="J28" s="122">
        <v>35963</v>
      </c>
      <c r="K28" s="122"/>
      <c r="L28" s="123">
        <v>64234</v>
      </c>
      <c r="M28" s="124"/>
      <c r="N28" s="123">
        <v>1418</v>
      </c>
      <c r="O28" s="124"/>
      <c r="P28" s="123">
        <v>65652</v>
      </c>
      <c r="Q28" s="124"/>
      <c r="R28" s="123">
        <v>1</v>
      </c>
      <c r="S28" s="124"/>
      <c r="T28" s="123">
        <v>0</v>
      </c>
      <c r="U28" s="125"/>
      <c r="W28" s="4">
        <f t="shared" si="1"/>
        <v>0</v>
      </c>
      <c r="X28" s="1">
        <f t="shared" si="2"/>
        <v>0</v>
      </c>
      <c r="Y28" s="1">
        <f>SUM(L28:N28)-P28</f>
        <v>0</v>
      </c>
      <c r="Z28" s="5">
        <f>AA28-P28-R28-T28</f>
        <v>0</v>
      </c>
      <c r="AA28" s="61">
        <v>65653</v>
      </c>
      <c r="AC28" s="1">
        <f t="shared" si="3"/>
        <v>1</v>
      </c>
      <c r="AD28" s="1">
        <f t="shared" si="4"/>
        <v>0</v>
      </c>
      <c r="AE28" s="21" t="str">
        <f t="shared" si="5"/>
        <v>確</v>
      </c>
      <c r="AF28" s="1" t="str">
        <f t="shared" si="6"/>
        <v>確</v>
      </c>
    </row>
    <row r="29" spans="2:32" ht="14.25" customHeight="1" thickBot="1">
      <c r="B29" s="2" t="str">
        <f>IF(G29="","未入力",IF(OR(AC29=0,AD29=0),"OK","ERROR"))</f>
        <v>OK</v>
      </c>
      <c r="C29" s="52">
        <v>10</v>
      </c>
      <c r="D29" s="3" t="str">
        <f>IF($B$2=10,"",AF29)</f>
        <v>確</v>
      </c>
      <c r="E29" s="63" t="s">
        <v>60</v>
      </c>
      <c r="F29" s="64"/>
      <c r="G29" s="126">
        <v>10</v>
      </c>
      <c r="H29" s="127">
        <v>7857</v>
      </c>
      <c r="I29" s="128">
        <v>1629</v>
      </c>
      <c r="J29" s="128">
        <v>19619</v>
      </c>
      <c r="K29" s="128"/>
      <c r="L29" s="129">
        <v>29105</v>
      </c>
      <c r="M29" s="130"/>
      <c r="N29" s="129">
        <v>721</v>
      </c>
      <c r="O29" s="130"/>
      <c r="P29" s="129">
        <v>29826</v>
      </c>
      <c r="Q29" s="130"/>
      <c r="R29" s="129">
        <v>0</v>
      </c>
      <c r="S29" s="130"/>
      <c r="T29" s="129">
        <v>3</v>
      </c>
      <c r="U29" s="131"/>
      <c r="W29" s="1">
        <f t="shared" si="1"/>
        <v>0</v>
      </c>
      <c r="X29" s="1">
        <f t="shared" si="2"/>
        <v>0</v>
      </c>
      <c r="Y29" s="1">
        <f>SUM(L29:N29)-P29</f>
        <v>0</v>
      </c>
      <c r="Z29" s="5">
        <f>AA29-P29-R29-T29</f>
        <v>0</v>
      </c>
      <c r="AA29" s="61">
        <v>29829</v>
      </c>
      <c r="AC29" s="1">
        <f t="shared" si="3"/>
        <v>1</v>
      </c>
      <c r="AD29" s="1">
        <f t="shared" si="4"/>
        <v>0</v>
      </c>
      <c r="AE29" s="21" t="str">
        <f t="shared" si="5"/>
        <v>確</v>
      </c>
      <c r="AF29" s="1" t="str">
        <f t="shared" si="6"/>
        <v>確</v>
      </c>
    </row>
    <row r="30" spans="3:32" ht="14.25" customHeight="1" thickBot="1">
      <c r="C30" s="52"/>
      <c r="E30" s="132" t="s">
        <v>61</v>
      </c>
      <c r="F30" s="133"/>
      <c r="G30" s="134"/>
      <c r="H30" s="135">
        <f aca="true" t="shared" si="7" ref="H30:M30">SUM(H26:H29)</f>
        <v>71986</v>
      </c>
      <c r="I30" s="136">
        <f t="shared" si="7"/>
        <v>9647</v>
      </c>
      <c r="J30" s="136">
        <f t="shared" si="7"/>
        <v>112448</v>
      </c>
      <c r="K30" s="136">
        <f t="shared" si="7"/>
        <v>0</v>
      </c>
      <c r="L30" s="137">
        <f t="shared" si="7"/>
        <v>194081</v>
      </c>
      <c r="M30" s="138">
        <f t="shared" si="7"/>
        <v>0</v>
      </c>
      <c r="N30" s="137">
        <f>IF(AND(N26="",N27="",N28="",N29=""),"",SUM(N26:N29))</f>
        <v>4339</v>
      </c>
      <c r="O30" s="138">
        <f>SUM(O26:O29)</f>
        <v>0</v>
      </c>
      <c r="P30" s="137">
        <f>IF(N30="","",SUM(L30:O30))</f>
        <v>198420</v>
      </c>
      <c r="Q30" s="138">
        <f>SUM(Q26:Q29)</f>
        <v>0</v>
      </c>
      <c r="R30" s="139">
        <f>IF(AND(R26="",R27="",R28="",R29=""),"",SUM(R26:R29))</f>
        <v>1</v>
      </c>
      <c r="S30" s="140">
        <f>SUM(S26:S29)</f>
        <v>0</v>
      </c>
      <c r="T30" s="137">
        <f>IF(AND(T26="",T27="",T28="",T29=""),"",SUM(T26:T29))</f>
        <v>5</v>
      </c>
      <c r="U30" s="141">
        <f>SUM(U26:U29)</f>
        <v>0</v>
      </c>
      <c r="W30" s="1">
        <f t="shared" si="1"/>
        <v>0</v>
      </c>
      <c r="X30" s="1">
        <f t="shared" si="2"/>
        <v>0</v>
      </c>
      <c r="Y30" s="1">
        <f>IF(N30="",0,SUM(L30:N30)-P30)</f>
        <v>0</v>
      </c>
      <c r="Z30" s="5">
        <f>IF(OR(R30="",T30=""),0,AA30-P30-R30-T30)</f>
        <v>0</v>
      </c>
      <c r="AA30" s="142">
        <f>IF(AA26*AA27*AA28*AA29=0,0,AA26+AA27+AA28+AA29)</f>
        <v>198426</v>
      </c>
      <c r="AC30" s="1">
        <f t="shared" si="3"/>
        <v>1</v>
      </c>
      <c r="AD30" s="1">
        <f t="shared" si="4"/>
        <v>0</v>
      </c>
      <c r="AE30" s="21" t="str">
        <f t="shared" si="5"/>
        <v>確</v>
      </c>
      <c r="AF30" s="1" t="str">
        <f t="shared" si="6"/>
        <v>確</v>
      </c>
    </row>
    <row r="31" spans="2:32" ht="14.25" customHeight="1">
      <c r="B31" s="2" t="str">
        <f>IF(G31="","未入力",IF(OR(AC31=0,AD31=0),"OK","ERROR"))</f>
        <v>OK</v>
      </c>
      <c r="C31" s="52">
        <v>11</v>
      </c>
      <c r="D31" s="3" t="str">
        <f>IF($B$2=10,"",AF31)</f>
        <v>確</v>
      </c>
      <c r="E31" s="143" t="s">
        <v>62</v>
      </c>
      <c r="F31" s="144"/>
      <c r="G31" s="145">
        <v>11</v>
      </c>
      <c r="H31" s="146">
        <v>2091</v>
      </c>
      <c r="I31" s="147">
        <v>272</v>
      </c>
      <c r="J31" s="147">
        <v>3432</v>
      </c>
      <c r="K31" s="147"/>
      <c r="L31" s="148">
        <v>5795</v>
      </c>
      <c r="M31" s="149"/>
      <c r="N31" s="148">
        <v>130</v>
      </c>
      <c r="O31" s="149"/>
      <c r="P31" s="148">
        <v>5925</v>
      </c>
      <c r="Q31" s="149"/>
      <c r="R31" s="148">
        <v>0</v>
      </c>
      <c r="S31" s="149"/>
      <c r="T31" s="148">
        <v>0</v>
      </c>
      <c r="U31" s="150"/>
      <c r="W31" s="1">
        <f t="shared" si="1"/>
        <v>0</v>
      </c>
      <c r="X31" s="1">
        <f t="shared" si="2"/>
        <v>0</v>
      </c>
      <c r="Y31" s="1">
        <f>SUM(L31:N31)-P31</f>
        <v>0</v>
      </c>
      <c r="Z31" s="5">
        <f>AA31-P31-R31-T31</f>
        <v>0</v>
      </c>
      <c r="AA31" s="151">
        <v>5925</v>
      </c>
      <c r="AC31" s="1">
        <f t="shared" si="3"/>
        <v>1</v>
      </c>
      <c r="AD31" s="1">
        <f t="shared" si="4"/>
        <v>0</v>
      </c>
      <c r="AE31" s="21" t="str">
        <f t="shared" si="5"/>
        <v>確</v>
      </c>
      <c r="AF31" s="1" t="str">
        <f t="shared" si="6"/>
        <v>確</v>
      </c>
    </row>
    <row r="32" spans="2:32" ht="14.25" customHeight="1">
      <c r="B32" s="2" t="str">
        <f>IF(G32="","未入力",IF(OR(AC32=0,AD32=0),"OK","ERROR"))</f>
        <v>OK</v>
      </c>
      <c r="C32" s="52">
        <v>12</v>
      </c>
      <c r="D32" s="3" t="str">
        <f>IF($B$2=10,"",AF32)</f>
        <v>確</v>
      </c>
      <c r="E32" s="143" t="s">
        <v>63</v>
      </c>
      <c r="F32" s="144"/>
      <c r="G32" s="152">
        <v>12</v>
      </c>
      <c r="H32" s="146">
        <v>1041</v>
      </c>
      <c r="I32" s="147">
        <v>134</v>
      </c>
      <c r="J32" s="147">
        <v>2539</v>
      </c>
      <c r="K32" s="147"/>
      <c r="L32" s="148">
        <v>3714</v>
      </c>
      <c r="M32" s="149"/>
      <c r="N32" s="148">
        <v>89</v>
      </c>
      <c r="O32" s="149"/>
      <c r="P32" s="148">
        <v>3803</v>
      </c>
      <c r="Q32" s="149"/>
      <c r="R32" s="148">
        <v>0</v>
      </c>
      <c r="S32" s="149"/>
      <c r="T32" s="148">
        <v>0</v>
      </c>
      <c r="U32" s="150"/>
      <c r="W32" s="1">
        <f t="shared" si="1"/>
        <v>0</v>
      </c>
      <c r="X32" s="1">
        <f t="shared" si="2"/>
        <v>0</v>
      </c>
      <c r="Y32" s="1">
        <f>SUM(L32:N32)-P32</f>
        <v>0</v>
      </c>
      <c r="Z32" s="5">
        <f>AA32-P32-R32-T32</f>
        <v>0</v>
      </c>
      <c r="AA32" s="61">
        <v>3803</v>
      </c>
      <c r="AC32" s="1">
        <f t="shared" si="3"/>
        <v>1</v>
      </c>
      <c r="AD32" s="1">
        <f t="shared" si="4"/>
        <v>0</v>
      </c>
      <c r="AE32" s="21" t="str">
        <f t="shared" si="5"/>
        <v>確</v>
      </c>
      <c r="AF32" s="1" t="str">
        <f t="shared" si="6"/>
        <v>確</v>
      </c>
    </row>
    <row r="33" spans="2:32" ht="14.25" customHeight="1" thickBot="1">
      <c r="B33" s="2" t="str">
        <f>IF(G33="","未入力",IF(OR(AC33=0,AD33=0),"OK","ERROR"))</f>
        <v>OK</v>
      </c>
      <c r="C33" s="52">
        <v>13</v>
      </c>
      <c r="D33" s="3" t="str">
        <f>IF($B$2=10,"",AF33)</f>
        <v>確</v>
      </c>
      <c r="E33" s="153" t="s">
        <v>64</v>
      </c>
      <c r="F33" s="154"/>
      <c r="G33" s="155">
        <v>13</v>
      </c>
      <c r="H33" s="156">
        <v>8787</v>
      </c>
      <c r="I33" s="157">
        <v>1462</v>
      </c>
      <c r="J33" s="157">
        <v>11366</v>
      </c>
      <c r="K33" s="157"/>
      <c r="L33" s="158">
        <v>21615</v>
      </c>
      <c r="M33" s="159"/>
      <c r="N33" s="158">
        <v>546</v>
      </c>
      <c r="O33" s="159"/>
      <c r="P33" s="158">
        <v>22161</v>
      </c>
      <c r="Q33" s="159"/>
      <c r="R33" s="158">
        <v>0</v>
      </c>
      <c r="S33" s="159"/>
      <c r="T33" s="158">
        <v>0</v>
      </c>
      <c r="U33" s="160"/>
      <c r="W33" s="1">
        <f t="shared" si="1"/>
        <v>0</v>
      </c>
      <c r="X33" s="1">
        <f t="shared" si="2"/>
        <v>0</v>
      </c>
      <c r="Y33" s="1">
        <f>SUM(L33:N33)-P33</f>
        <v>0</v>
      </c>
      <c r="Z33" s="5">
        <f>AA33-P33-R33-T33</f>
        <v>0</v>
      </c>
      <c r="AA33" s="61">
        <v>22161</v>
      </c>
      <c r="AC33" s="1">
        <f t="shared" si="3"/>
        <v>1</v>
      </c>
      <c r="AD33" s="1">
        <f t="shared" si="4"/>
        <v>0</v>
      </c>
      <c r="AE33" s="21" t="str">
        <f t="shared" si="5"/>
        <v>確</v>
      </c>
      <c r="AF33" s="1" t="str">
        <f t="shared" si="6"/>
        <v>確</v>
      </c>
    </row>
    <row r="34" spans="5:32" ht="14.25" customHeight="1" thickBot="1">
      <c r="E34" s="132" t="s">
        <v>65</v>
      </c>
      <c r="F34" s="133"/>
      <c r="G34" s="134"/>
      <c r="H34" s="135">
        <f>SUM(H31,H32,H33)</f>
        <v>11919</v>
      </c>
      <c r="I34" s="135">
        <f>SUM(I31,I32,I33)</f>
        <v>1868</v>
      </c>
      <c r="J34" s="135">
        <f>SUM(J31,J32,J33)</f>
        <v>17337</v>
      </c>
      <c r="K34" s="135">
        <f>SUM(K31,K32,K33)</f>
        <v>0</v>
      </c>
      <c r="L34" s="137">
        <f>SUM(L31,L32,L33)</f>
        <v>31124</v>
      </c>
      <c r="M34" s="138"/>
      <c r="N34" s="137">
        <f>IF(AND(N31="",N32="",N33=""),"",SUM(N31:N33))</f>
        <v>765</v>
      </c>
      <c r="O34" s="138">
        <f>SUM(O30:O33)</f>
        <v>0</v>
      </c>
      <c r="P34" s="137">
        <f>IF(N34="","",SUM(L34:N34))</f>
        <v>31889</v>
      </c>
      <c r="Q34" s="138">
        <f>SUM(Q33:Q33)</f>
        <v>0</v>
      </c>
      <c r="R34" s="137">
        <f>IF(AND(R31="",R32="",R33=""),"",SUM(R31:R33))</f>
        <v>0</v>
      </c>
      <c r="S34" s="138">
        <f>SUM(S30:S33)</f>
        <v>0</v>
      </c>
      <c r="T34" s="137">
        <f>IF(AND(T31="",T32="",T33=""),"",SUM(T31:T33))</f>
        <v>0</v>
      </c>
      <c r="U34" s="141">
        <f>SUM(U30:U33)</f>
        <v>0</v>
      </c>
      <c r="W34" s="1">
        <f t="shared" si="1"/>
        <v>0</v>
      </c>
      <c r="X34" s="4">
        <f t="shared" si="2"/>
        <v>0</v>
      </c>
      <c r="Y34" s="1">
        <f>IF(N34="",0,SUM(L34:N34)-P34)</f>
        <v>0</v>
      </c>
      <c r="Z34" s="5">
        <f>IF(OR(R34="",T34=""),0,AA34-P34-R34-T34)</f>
        <v>0</v>
      </c>
      <c r="AA34" s="161">
        <f>AA31+AA32+AA33</f>
        <v>31889</v>
      </c>
      <c r="AC34" s="1">
        <f>IF(AND(W34=0,N34=0,P34=0,R34=0,T34=0,X34=0),0,1)</f>
        <v>1</v>
      </c>
      <c r="AD34" s="1">
        <f>IF(AND(X34=0,Y34=0,Z34=0),0,1)</f>
        <v>0</v>
      </c>
      <c r="AE34" s="21" t="str">
        <f t="shared" si="5"/>
        <v>確</v>
      </c>
      <c r="AF34" s="1" t="str">
        <f t="shared" si="6"/>
        <v>確</v>
      </c>
    </row>
    <row r="35" spans="5:32" ht="14.25" customHeight="1" thickBot="1">
      <c r="E35" s="132" t="s">
        <v>66</v>
      </c>
      <c r="F35" s="133"/>
      <c r="G35" s="162"/>
      <c r="H35" s="163">
        <f>SUM(H30,H34)</f>
        <v>83905</v>
      </c>
      <c r="I35" s="164">
        <f>SUM(I30,I34)</f>
        <v>11515</v>
      </c>
      <c r="J35" s="164">
        <f>SUM(J30,J34)</f>
        <v>129785</v>
      </c>
      <c r="K35" s="164">
        <f>SUM(K30,K34)</f>
        <v>0</v>
      </c>
      <c r="L35" s="137">
        <f>SUM(L30,L34)</f>
        <v>225205</v>
      </c>
      <c r="M35" s="138">
        <f>M30+M34</f>
        <v>0</v>
      </c>
      <c r="N35" s="137">
        <f>IF(AND(N30="",N34=""),"",SUM(N30,N34))</f>
        <v>5104</v>
      </c>
      <c r="O35" s="138">
        <f>O30+O34</f>
        <v>0</v>
      </c>
      <c r="P35" s="137">
        <f>IF(N35="","",SUM(L35:N35))</f>
        <v>230309</v>
      </c>
      <c r="Q35" s="138">
        <f>SUM(Q34:Q34)</f>
        <v>0</v>
      </c>
      <c r="R35" s="137">
        <f>IF(AND(R30="",R34=""),"",SUM(R30,R34))</f>
        <v>1</v>
      </c>
      <c r="S35" s="138">
        <f>SUM(S31:S34)</f>
        <v>0</v>
      </c>
      <c r="T35" s="137">
        <f>IF(AND(T30="",T34=""),"",SUM(T30,T34))</f>
        <v>5</v>
      </c>
      <c r="U35" s="141">
        <f>SUM(U31:U34)</f>
        <v>0</v>
      </c>
      <c r="X35" s="4">
        <f t="shared" si="2"/>
        <v>0</v>
      </c>
      <c r="Y35" s="1">
        <f>IF(N35="",0,SUM(L35:N35)-P35)</f>
        <v>0</v>
      </c>
      <c r="Z35" s="5">
        <f>IF(R35="",0,AA35-P35-R35-T35)</f>
        <v>0</v>
      </c>
      <c r="AA35" s="142">
        <f>AA30+AA34</f>
        <v>230315</v>
      </c>
      <c r="AC35" s="1">
        <f>IF(AND(W35=0,N35=0,P35=0,R35=0,T35=0,X35=0),0,1)</f>
        <v>1</v>
      </c>
      <c r="AD35" s="1">
        <f>IF(AND(X35=0,Y35=0,Z35=0),0,1)</f>
        <v>0</v>
      </c>
      <c r="AE35" s="21" t="str">
        <f t="shared" si="5"/>
        <v>確</v>
      </c>
      <c r="AF35" s="1" t="str">
        <f t="shared" si="6"/>
        <v>確</v>
      </c>
    </row>
    <row r="36" spans="8:21" ht="14.25" customHeight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6:21" ht="14.25" customHeight="1">
      <c r="F37" s="26" t="s">
        <v>45</v>
      </c>
      <c r="G37" s="27"/>
      <c r="H37" s="76">
        <v>230315</v>
      </c>
      <c r="I37" s="79" t="s">
        <v>46</v>
      </c>
      <c r="J37" s="165">
        <f>IF(P35="",L35,L35+N35+R35+T35)</f>
        <v>230315</v>
      </c>
      <c r="K37" s="77"/>
      <c r="L37" s="80" t="s">
        <v>47</v>
      </c>
      <c r="M37" s="81"/>
      <c r="N37" s="82">
        <f>H37-J37</f>
        <v>0</v>
      </c>
      <c r="O37" s="83"/>
      <c r="P37" s="84" t="s">
        <v>48</v>
      </c>
      <c r="Q37" s="81"/>
      <c r="R37" s="85">
        <f>IF(L35=0,0,ROUND(J37/H37*100,2))</f>
        <v>100</v>
      </c>
      <c r="S37" s="86"/>
      <c r="T37" s="74"/>
      <c r="U37" s="74"/>
    </row>
    <row r="38" spans="6:21" ht="14.25" customHeight="1">
      <c r="F38" s="42" t="s">
        <v>49</v>
      </c>
      <c r="G38" s="43"/>
      <c r="H38" s="87">
        <f>IF(H37=AA35,"",F75)</f>
      </c>
      <c r="I38" s="90" t="s">
        <v>50</v>
      </c>
      <c r="J38" s="166"/>
      <c r="K38" s="88"/>
      <c r="L38" s="91" t="s">
        <v>51</v>
      </c>
      <c r="M38" s="92"/>
      <c r="N38" s="93">
        <f>H38</f>
      </c>
      <c r="O38" s="94"/>
      <c r="P38" s="95" t="s">
        <v>52</v>
      </c>
      <c r="Q38" s="92"/>
      <c r="R38" s="93">
        <f>H38</f>
      </c>
      <c r="S38" s="94"/>
      <c r="T38" s="74"/>
      <c r="U38" s="74"/>
    </row>
    <row r="41" spans="5:34" ht="13.5" hidden="1">
      <c r="E41" s="167" t="s">
        <v>67</v>
      </c>
      <c r="F41" s="167"/>
      <c r="G41" s="167"/>
      <c r="H41" s="168"/>
      <c r="I41" s="168"/>
      <c r="J41" s="168"/>
      <c r="K41" s="168"/>
      <c r="L41" s="169"/>
      <c r="M41" s="170"/>
      <c r="N41" s="171"/>
      <c r="O41" s="170"/>
      <c r="P41" s="172"/>
      <c r="Q41" s="170"/>
      <c r="R41" s="172"/>
      <c r="S41" s="170"/>
      <c r="T41" s="173"/>
      <c r="U41" s="174"/>
      <c r="V41" s="167"/>
      <c r="W41" s="175" t="s">
        <v>24</v>
      </c>
      <c r="X41" s="175" t="s">
        <v>0</v>
      </c>
      <c r="Y41" s="175" t="s">
        <v>0</v>
      </c>
      <c r="Z41" s="175" t="s">
        <v>0</v>
      </c>
      <c r="AA41" s="176" t="s">
        <v>1</v>
      </c>
      <c r="AB41" s="175"/>
      <c r="AC41" s="175" t="s">
        <v>0</v>
      </c>
      <c r="AD41" s="175" t="s">
        <v>0</v>
      </c>
      <c r="AE41" s="177"/>
      <c r="AF41" s="175"/>
      <c r="AG41" s="167"/>
      <c r="AH41" s="167"/>
    </row>
    <row r="42" spans="2:34" ht="12.75" customHeight="1" hidden="1">
      <c r="B42" s="2">
        <f>IF(AND(R65=100,COUNTIF(B45:B60,"OK")=13),10,7)</f>
        <v>7</v>
      </c>
      <c r="E42" s="23" t="s">
        <v>25</v>
      </c>
      <c r="F42" s="24"/>
      <c r="G42" s="178" t="s">
        <v>26</v>
      </c>
      <c r="H42" s="179" t="s">
        <v>68</v>
      </c>
      <c r="I42" s="179" t="s">
        <v>69</v>
      </c>
      <c r="J42" s="179"/>
      <c r="K42" s="180"/>
      <c r="L42" s="181" t="s">
        <v>30</v>
      </c>
      <c r="M42" s="182"/>
      <c r="N42" s="181" t="s">
        <v>31</v>
      </c>
      <c r="O42" s="182"/>
      <c r="P42" s="181" t="s">
        <v>32</v>
      </c>
      <c r="Q42" s="182"/>
      <c r="R42" s="181" t="s">
        <v>33</v>
      </c>
      <c r="S42" s="182"/>
      <c r="T42" s="181" t="s">
        <v>34</v>
      </c>
      <c r="U42" s="183"/>
      <c r="V42" s="167"/>
      <c r="W42" s="175" t="s">
        <v>26</v>
      </c>
      <c r="X42" s="175" t="s">
        <v>2</v>
      </c>
      <c r="Y42" s="175" t="s">
        <v>3</v>
      </c>
      <c r="Z42" s="175" t="s">
        <v>4</v>
      </c>
      <c r="AA42" s="176" t="s">
        <v>5</v>
      </c>
      <c r="AB42" s="175"/>
      <c r="AC42" s="175"/>
      <c r="AD42" s="175"/>
      <c r="AE42" s="177" t="s">
        <v>6</v>
      </c>
      <c r="AF42" s="175" t="s">
        <v>35</v>
      </c>
      <c r="AG42" s="167"/>
      <c r="AH42" s="167"/>
    </row>
    <row r="43" spans="5:34" ht="12.75" customHeight="1" hidden="1">
      <c r="E43" s="31"/>
      <c r="F43" s="32"/>
      <c r="G43" s="184"/>
      <c r="H43" s="185"/>
      <c r="I43" s="185"/>
      <c r="J43" s="185"/>
      <c r="K43" s="186"/>
      <c r="L43" s="187" t="s">
        <v>36</v>
      </c>
      <c r="M43" s="188"/>
      <c r="N43" s="187" t="s">
        <v>36</v>
      </c>
      <c r="O43" s="188"/>
      <c r="P43" s="187" t="s">
        <v>37</v>
      </c>
      <c r="Q43" s="188"/>
      <c r="R43" s="187"/>
      <c r="S43" s="188"/>
      <c r="T43" s="187"/>
      <c r="U43" s="189"/>
      <c r="V43" s="167"/>
      <c r="W43" s="175"/>
      <c r="X43" s="175" t="s">
        <v>7</v>
      </c>
      <c r="Y43" s="175" t="s">
        <v>8</v>
      </c>
      <c r="Z43" s="175" t="s">
        <v>9</v>
      </c>
      <c r="AA43" s="176" t="s">
        <v>38</v>
      </c>
      <c r="AB43" s="175"/>
      <c r="AC43" s="175" t="s">
        <v>10</v>
      </c>
      <c r="AD43" s="175" t="s">
        <v>11</v>
      </c>
      <c r="AE43" s="177" t="s">
        <v>12</v>
      </c>
      <c r="AF43" s="175" t="s">
        <v>39</v>
      </c>
      <c r="AG43" s="167"/>
      <c r="AH43" s="167"/>
    </row>
    <row r="44" spans="5:34" ht="12.75" customHeight="1" hidden="1">
      <c r="E44" s="39"/>
      <c r="F44" s="40"/>
      <c r="G44" s="190"/>
      <c r="H44" s="43" t="s">
        <v>41</v>
      </c>
      <c r="I44" s="43" t="s">
        <v>70</v>
      </c>
      <c r="J44" s="43"/>
      <c r="K44" s="191" t="s">
        <v>13</v>
      </c>
      <c r="L44" s="192"/>
      <c r="M44" s="193"/>
      <c r="N44" s="192"/>
      <c r="O44" s="193"/>
      <c r="P44" s="192"/>
      <c r="Q44" s="193"/>
      <c r="R44" s="192"/>
      <c r="S44" s="193"/>
      <c r="T44" s="192"/>
      <c r="U44" s="194"/>
      <c r="V44" s="167"/>
      <c r="W44" s="195"/>
      <c r="X44" s="195"/>
      <c r="Y44" s="195"/>
      <c r="Z44" s="195"/>
      <c r="AA44" s="196"/>
      <c r="AB44" s="195"/>
      <c r="AC44" s="195"/>
      <c r="AD44" s="195"/>
      <c r="AE44" s="197"/>
      <c r="AF44" s="198"/>
      <c r="AG44" s="167"/>
      <c r="AH44" s="167"/>
    </row>
    <row r="45" spans="2:34" ht="14.25" customHeight="1" hidden="1">
      <c r="B45" s="199" t="str">
        <f>IF(G45="","未入力",IF(OR(AC45=0,AD45=0),"OK","ERROR"))</f>
        <v>OK</v>
      </c>
      <c r="C45" s="52">
        <v>2</v>
      </c>
      <c r="D45" s="3" t="str">
        <f>IF($B$2=10,"",AF45)</f>
        <v>確</v>
      </c>
      <c r="E45" s="200" t="s">
        <v>71</v>
      </c>
      <c r="F45" s="201"/>
      <c r="G45" s="202">
        <v>2</v>
      </c>
      <c r="H45" s="203">
        <v>18411</v>
      </c>
      <c r="I45" s="203">
        <v>17997</v>
      </c>
      <c r="J45" s="204"/>
      <c r="K45" s="203"/>
      <c r="L45" s="205">
        <v>36408</v>
      </c>
      <c r="M45" s="205"/>
      <c r="N45" s="205">
        <v>1130</v>
      </c>
      <c r="O45" s="205"/>
      <c r="P45" s="205">
        <v>37538</v>
      </c>
      <c r="Q45" s="206"/>
      <c r="R45" s="205">
        <v>2</v>
      </c>
      <c r="S45" s="206"/>
      <c r="T45" s="205">
        <v>12</v>
      </c>
      <c r="U45" s="207"/>
      <c r="V45" s="167"/>
      <c r="W45" s="167">
        <f aca="true" t="shared" si="8" ref="W45:W52">C45-G45</f>
        <v>0</v>
      </c>
      <c r="X45" s="208">
        <f>SUM(H45:K45)-L45</f>
        <v>0</v>
      </c>
      <c r="Y45" s="167">
        <f>SUM(L45:N45)-P45</f>
        <v>0</v>
      </c>
      <c r="Z45" s="209">
        <f>AA45-P45-R45-T45</f>
        <v>0</v>
      </c>
      <c r="AA45" s="210">
        <v>37552</v>
      </c>
      <c r="AB45" s="167"/>
      <c r="AC45" s="167">
        <f>IF(AND(N45=0,P45=0,R45=0,T45=0,X45=0,W45=0),0,1)</f>
        <v>1</v>
      </c>
      <c r="AD45" s="167">
        <f aca="true" t="shared" si="9" ref="AD45:AD63">IF(AND(W45=0,X45=0,Y45=0,Z45=0),0,1)</f>
        <v>0</v>
      </c>
      <c r="AE45" s="211" t="str">
        <f aca="true" t="shared" si="10" ref="AE45:AE63">IF(AND(AD45=0,AA45&lt;&gt;0),"確","未確定")</f>
        <v>確</v>
      </c>
      <c r="AF45" s="212" t="str">
        <f aca="true" t="shared" si="11" ref="AF45:AF63">IF(AE45="確",AE45,"")</f>
        <v>確</v>
      </c>
      <c r="AG45" s="167"/>
      <c r="AH45" s="167"/>
    </row>
    <row r="46" spans="2:34" ht="14.25" customHeight="1" hidden="1">
      <c r="B46" s="199" t="str">
        <f>IF(G46="","未入力",IF(OR(AC46=0,AD46=0),"OK","ERROR"))</f>
        <v>OK</v>
      </c>
      <c r="C46" s="52">
        <v>4</v>
      </c>
      <c r="D46" s="3" t="str">
        <f>IF($B$2=10,"",AF46)</f>
        <v>確</v>
      </c>
      <c r="E46" s="213" t="s">
        <v>72</v>
      </c>
      <c r="F46" s="214"/>
      <c r="G46" s="215">
        <v>4</v>
      </c>
      <c r="H46" s="216">
        <v>13611</v>
      </c>
      <c r="I46" s="216">
        <v>3563</v>
      </c>
      <c r="J46" s="216"/>
      <c r="K46" s="216"/>
      <c r="L46" s="217">
        <v>17174</v>
      </c>
      <c r="M46" s="217"/>
      <c r="N46" s="217">
        <v>379</v>
      </c>
      <c r="O46" s="217"/>
      <c r="P46" s="217">
        <v>17553</v>
      </c>
      <c r="Q46" s="217"/>
      <c r="R46" s="217">
        <v>1</v>
      </c>
      <c r="S46" s="218"/>
      <c r="T46" s="217">
        <v>2</v>
      </c>
      <c r="U46" s="219"/>
      <c r="V46" s="167"/>
      <c r="W46" s="167">
        <f t="shared" si="8"/>
        <v>0</v>
      </c>
      <c r="X46" s="167">
        <f>SUM(H46:K46)-L46</f>
        <v>0</v>
      </c>
      <c r="Y46" s="167">
        <f>SUM(L46:N46)-P46</f>
        <v>0</v>
      </c>
      <c r="Z46" s="167">
        <f>AA46-P46-R46-T46</f>
        <v>0</v>
      </c>
      <c r="AA46" s="210">
        <v>17556</v>
      </c>
      <c r="AB46" s="167"/>
      <c r="AC46" s="167">
        <f>IF(AND(N46=0,P46=0,R46=0,T46=0,X46=0,W46=0),0,1)</f>
        <v>1</v>
      </c>
      <c r="AD46" s="167">
        <f t="shared" si="9"/>
        <v>0</v>
      </c>
      <c r="AE46" s="177" t="str">
        <f t="shared" si="10"/>
        <v>確</v>
      </c>
      <c r="AF46" s="167" t="str">
        <f t="shared" si="11"/>
        <v>確</v>
      </c>
      <c r="AG46" s="167"/>
      <c r="AH46" s="167"/>
    </row>
    <row r="47" spans="2:34" ht="14.25" customHeight="1" hidden="1">
      <c r="B47" s="199" t="str">
        <f>IF(G47="","未入力",IF(OR(AC47=0,AD47=0),"OK","ERROR"))</f>
        <v>OK</v>
      </c>
      <c r="C47" s="52">
        <v>5</v>
      </c>
      <c r="D47" s="3" t="str">
        <f>IF($B$2=10,"",AF47)</f>
        <v>確</v>
      </c>
      <c r="E47" s="213" t="s">
        <v>73</v>
      </c>
      <c r="F47" s="214"/>
      <c r="G47" s="220">
        <v>5</v>
      </c>
      <c r="H47" s="221">
        <v>7676</v>
      </c>
      <c r="I47" s="221">
        <v>4588</v>
      </c>
      <c r="J47" s="216"/>
      <c r="K47" s="221"/>
      <c r="L47" s="222">
        <v>12264</v>
      </c>
      <c r="M47" s="222"/>
      <c r="N47" s="222">
        <v>292</v>
      </c>
      <c r="O47" s="222"/>
      <c r="P47" s="222">
        <v>12556</v>
      </c>
      <c r="Q47" s="222"/>
      <c r="R47" s="222">
        <v>0</v>
      </c>
      <c r="S47" s="223"/>
      <c r="T47" s="222">
        <v>0</v>
      </c>
      <c r="U47" s="224"/>
      <c r="V47" s="167"/>
      <c r="W47" s="167">
        <f t="shared" si="8"/>
        <v>0</v>
      </c>
      <c r="X47" s="167">
        <f>SUM(H47:K47)-L47</f>
        <v>0</v>
      </c>
      <c r="Y47" s="167">
        <f>SUM(L47:N47)-P47</f>
        <v>0</v>
      </c>
      <c r="Z47" s="167">
        <f>AA47-P47-R47-T47</f>
        <v>0</v>
      </c>
      <c r="AA47" s="210">
        <v>12556</v>
      </c>
      <c r="AB47" s="167"/>
      <c r="AC47" s="167">
        <f>IF(AND(N47=0,P47=0,R47=0,T47=0,X47=0,W47=0),0,1)</f>
        <v>1</v>
      </c>
      <c r="AD47" s="167">
        <f t="shared" si="9"/>
        <v>0</v>
      </c>
      <c r="AE47" s="177" t="str">
        <f t="shared" si="10"/>
        <v>確</v>
      </c>
      <c r="AF47" s="167" t="str">
        <f t="shared" si="11"/>
        <v>確</v>
      </c>
      <c r="AG47" s="167"/>
      <c r="AH47" s="167"/>
    </row>
    <row r="48" spans="2:34" ht="14.25" customHeight="1" hidden="1">
      <c r="B48" s="199" t="str">
        <f>IF(G48="","未入力",IF(OR(AC48=0,AD48=0),"OK","ERROR"))</f>
        <v>OK</v>
      </c>
      <c r="C48" s="52">
        <v>7</v>
      </c>
      <c r="D48" s="3" t="str">
        <f>IF($B$2=10,"",AF48)</f>
        <v>確</v>
      </c>
      <c r="E48" s="225" t="s">
        <v>74</v>
      </c>
      <c r="F48" s="226"/>
      <c r="G48" s="227">
        <v>7</v>
      </c>
      <c r="H48" s="216">
        <v>7799</v>
      </c>
      <c r="I48" s="216">
        <v>6409</v>
      </c>
      <c r="J48" s="216"/>
      <c r="K48" s="216"/>
      <c r="L48" s="217">
        <v>14208</v>
      </c>
      <c r="M48" s="217"/>
      <c r="N48" s="217">
        <v>410</v>
      </c>
      <c r="O48" s="217"/>
      <c r="P48" s="217">
        <v>14618</v>
      </c>
      <c r="Q48" s="217"/>
      <c r="R48" s="217">
        <v>0</v>
      </c>
      <c r="S48" s="218"/>
      <c r="T48" s="217">
        <v>0</v>
      </c>
      <c r="U48" s="219"/>
      <c r="V48" s="167"/>
      <c r="W48" s="167">
        <f t="shared" si="8"/>
        <v>0</v>
      </c>
      <c r="X48" s="167">
        <f>SUM(H48:K48)-L48</f>
        <v>0</v>
      </c>
      <c r="Y48" s="167">
        <f>SUM(L48:N48)-P48</f>
        <v>0</v>
      </c>
      <c r="Z48" s="167">
        <f>AA48-P48-R48-T48</f>
        <v>0</v>
      </c>
      <c r="AA48" s="210">
        <v>14618</v>
      </c>
      <c r="AB48" s="167"/>
      <c r="AC48" s="167">
        <f>IF(AND(N48=0,P48=0,R48=0,T48=0,X48=0,W48=0),0,1)</f>
        <v>1</v>
      </c>
      <c r="AD48" s="167">
        <f t="shared" si="9"/>
        <v>0</v>
      </c>
      <c r="AE48" s="177" t="str">
        <f t="shared" si="10"/>
        <v>確</v>
      </c>
      <c r="AF48" s="167" t="str">
        <f t="shared" si="11"/>
        <v>確</v>
      </c>
      <c r="AG48" s="167"/>
      <c r="AH48" s="167"/>
    </row>
    <row r="49" spans="2:34" ht="14.25" customHeight="1" hidden="1" thickBot="1">
      <c r="B49" s="199" t="str">
        <f>IF(G49="","未入力",IF(OR(AC49=0,AD49=0),"OK","ERROR"))</f>
        <v>OK</v>
      </c>
      <c r="C49" s="52">
        <v>8</v>
      </c>
      <c r="D49" s="3" t="str">
        <f>IF($B$2=10,"",AF49)</f>
        <v>確</v>
      </c>
      <c r="E49" s="225" t="s">
        <v>75</v>
      </c>
      <c r="F49" s="226"/>
      <c r="G49" s="228">
        <v>8</v>
      </c>
      <c r="H49" s="229">
        <v>11556</v>
      </c>
      <c r="I49" s="229">
        <v>8489</v>
      </c>
      <c r="J49" s="230"/>
      <c r="K49" s="229"/>
      <c r="L49" s="231">
        <v>20045</v>
      </c>
      <c r="M49" s="231"/>
      <c r="N49" s="231">
        <v>577</v>
      </c>
      <c r="O49" s="231"/>
      <c r="P49" s="231">
        <v>20622</v>
      </c>
      <c r="Q49" s="231"/>
      <c r="R49" s="231">
        <v>0</v>
      </c>
      <c r="S49" s="232"/>
      <c r="T49" s="231">
        <v>2</v>
      </c>
      <c r="U49" s="233"/>
      <c r="V49" s="167"/>
      <c r="W49" s="167">
        <f t="shared" si="8"/>
        <v>0</v>
      </c>
      <c r="X49" s="167">
        <f>SUM(H49:K49)-L49</f>
        <v>0</v>
      </c>
      <c r="Y49" s="167">
        <f>SUM(L49:N49)-P49</f>
        <v>0</v>
      </c>
      <c r="Z49" s="167">
        <f>AA49-P49-R49-T49</f>
        <v>0</v>
      </c>
      <c r="AA49" s="210">
        <v>20624</v>
      </c>
      <c r="AB49" s="167"/>
      <c r="AC49" s="167">
        <f>IF(AND(N49=0,P49=0,R49=0,T49=0,X49=0,W49=0),0,1)</f>
        <v>1</v>
      </c>
      <c r="AD49" s="167">
        <f t="shared" si="9"/>
        <v>0</v>
      </c>
      <c r="AE49" s="177" t="str">
        <f t="shared" si="10"/>
        <v>確</v>
      </c>
      <c r="AF49" s="167" t="str">
        <f t="shared" si="11"/>
        <v>確</v>
      </c>
      <c r="AG49" s="167"/>
      <c r="AH49" s="167"/>
    </row>
    <row r="50" spans="2:34" ht="14.25" customHeight="1" hidden="1" thickBot="1">
      <c r="B50" s="199"/>
      <c r="C50" s="52"/>
      <c r="D50" s="167"/>
      <c r="E50" s="234" t="s">
        <v>61</v>
      </c>
      <c r="F50" s="235"/>
      <c r="G50" s="236"/>
      <c r="H50" s="237">
        <f>SUM(H45:H49)</f>
        <v>59053</v>
      </c>
      <c r="I50" s="237">
        <f>SUM(I45:I49)</f>
        <v>41046</v>
      </c>
      <c r="J50" s="238"/>
      <c r="K50" s="237">
        <f>SUM(K45:K49)</f>
        <v>0</v>
      </c>
      <c r="L50" s="239">
        <f>SUM(L45:L49)</f>
        <v>100099</v>
      </c>
      <c r="M50" s="239">
        <f>SUM(M45:M49)</f>
        <v>0</v>
      </c>
      <c r="N50" s="240">
        <f>IF(AND(N45="",N46="",N47="",N48="",N49=""),"",SUM(N45:N49))</f>
        <v>2788</v>
      </c>
      <c r="O50" s="240">
        <f>SUM(O46:O49)</f>
        <v>0</v>
      </c>
      <c r="P50" s="241">
        <f>IF(N50="","",SUM(L50:N50))</f>
        <v>102887</v>
      </c>
      <c r="Q50" s="242">
        <f>SUM(Q46:Q49)</f>
        <v>0</v>
      </c>
      <c r="R50" s="240">
        <f>IF(AND(R45="",R46="",R47="",R48="",R49=""),"",SUM(R45:R49))</f>
        <v>3</v>
      </c>
      <c r="S50" s="243">
        <f>SUM(S46:S49)</f>
        <v>0</v>
      </c>
      <c r="T50" s="240">
        <f>IF(AND(T45="",T46="",T47="",T48="",T49=""),"",SUM(T45:T49))</f>
        <v>16</v>
      </c>
      <c r="U50" s="244">
        <f>SUM(U46:U49)</f>
        <v>0</v>
      </c>
      <c r="V50" s="167"/>
      <c r="W50" s="167">
        <f t="shared" si="8"/>
        <v>0</v>
      </c>
      <c r="X50" s="208">
        <f>SUM(H50:J50)-L50</f>
        <v>0</v>
      </c>
      <c r="Y50" s="1">
        <f>IF(N50="",0,SUM(L50:N50)-P50)</f>
        <v>0</v>
      </c>
      <c r="Z50" s="245">
        <f>IF(OR(R50="",T50=""),0,AA50-P50-R50-T50)</f>
        <v>0</v>
      </c>
      <c r="AA50" s="246">
        <f>IF(AA45*AA46*AA47*AA48*AA49=0,0,AA45+AA46+AA47+AA48+AA49)</f>
        <v>102906</v>
      </c>
      <c r="AB50" s="167"/>
      <c r="AC50" s="167">
        <f>IF(AND(N50=0,P50=0,R50=0,T50=0,X50=0),0,1)</f>
        <v>1</v>
      </c>
      <c r="AD50" s="167">
        <f t="shared" si="9"/>
        <v>0</v>
      </c>
      <c r="AE50" s="177" t="str">
        <f t="shared" si="10"/>
        <v>確</v>
      </c>
      <c r="AF50" s="167" t="str">
        <f t="shared" si="11"/>
        <v>確</v>
      </c>
      <c r="AG50" s="167"/>
      <c r="AH50" s="167"/>
    </row>
    <row r="51" spans="2:34" ht="14.25" customHeight="1" hidden="1">
      <c r="B51" s="199" t="str">
        <f>IF(G51="","未入力",IF(OR(AC51=0,AD51=0),"OK","ERROR"))</f>
        <v>OK</v>
      </c>
      <c r="C51" s="52">
        <v>14</v>
      </c>
      <c r="D51" s="3" t="str">
        <f>IF($B$2=10,"",AF51)</f>
        <v>確</v>
      </c>
      <c r="E51" s="200" t="s">
        <v>76</v>
      </c>
      <c r="F51" s="247"/>
      <c r="G51" s="248">
        <v>14</v>
      </c>
      <c r="H51" s="203">
        <v>10756</v>
      </c>
      <c r="I51" s="203">
        <v>7739</v>
      </c>
      <c r="J51" s="204"/>
      <c r="K51" s="203"/>
      <c r="L51" s="205">
        <v>18495</v>
      </c>
      <c r="M51" s="205"/>
      <c r="N51" s="205">
        <v>570</v>
      </c>
      <c r="O51" s="205"/>
      <c r="P51" s="205">
        <v>19065</v>
      </c>
      <c r="Q51" s="205"/>
      <c r="R51" s="205">
        <v>0</v>
      </c>
      <c r="S51" s="206"/>
      <c r="T51" s="205">
        <v>0</v>
      </c>
      <c r="U51" s="207"/>
      <c r="V51" s="167"/>
      <c r="W51" s="167">
        <f t="shared" si="8"/>
        <v>0</v>
      </c>
      <c r="X51" s="167">
        <f aca="true" t="shared" si="12" ref="X51:X63">SUM(H51:K51)-L51</f>
        <v>0</v>
      </c>
      <c r="Y51" s="167">
        <f>SUM(L51:N51)-P51</f>
        <v>0</v>
      </c>
      <c r="Z51" s="167">
        <f>AA51-P51-R51-T51</f>
        <v>0</v>
      </c>
      <c r="AA51" s="210">
        <v>19065</v>
      </c>
      <c r="AB51" s="167"/>
      <c r="AC51" s="167">
        <f>IF(AND(N51=0,P51=0,R51=0,T51=0,X51=0,W51=0),0,1)</f>
        <v>1</v>
      </c>
      <c r="AD51" s="167">
        <f t="shared" si="9"/>
        <v>0</v>
      </c>
      <c r="AE51" s="177" t="str">
        <f t="shared" si="10"/>
        <v>確</v>
      </c>
      <c r="AF51" s="167" t="str">
        <f t="shared" si="11"/>
        <v>確</v>
      </c>
      <c r="AG51" s="167"/>
      <c r="AH51" s="167"/>
    </row>
    <row r="52" spans="2:34" ht="14.25" customHeight="1" hidden="1">
      <c r="B52" s="199" t="str">
        <f>IF(G52="","未入力",IF(OR(AC52=0,AD52=0),"OK","ERROR"))</f>
        <v>OK</v>
      </c>
      <c r="C52" s="52">
        <v>15</v>
      </c>
      <c r="D52" s="3" t="str">
        <f>IF($B$2=10,"",AF52)</f>
        <v>確</v>
      </c>
      <c r="E52" s="213" t="s">
        <v>77</v>
      </c>
      <c r="F52" s="214"/>
      <c r="G52" s="220">
        <v>15</v>
      </c>
      <c r="H52" s="221">
        <v>8240</v>
      </c>
      <c r="I52" s="221">
        <v>5801</v>
      </c>
      <c r="J52" s="216"/>
      <c r="K52" s="221"/>
      <c r="L52" s="222">
        <v>14041</v>
      </c>
      <c r="M52" s="222"/>
      <c r="N52" s="222">
        <v>423</v>
      </c>
      <c r="O52" s="222"/>
      <c r="P52" s="222">
        <v>14464</v>
      </c>
      <c r="Q52" s="222"/>
      <c r="R52" s="222">
        <v>0</v>
      </c>
      <c r="S52" s="223"/>
      <c r="T52" s="222">
        <v>0</v>
      </c>
      <c r="U52" s="224"/>
      <c r="V52" s="167"/>
      <c r="W52" s="167">
        <f t="shared" si="8"/>
        <v>0</v>
      </c>
      <c r="X52" s="167">
        <f t="shared" si="12"/>
        <v>0</v>
      </c>
      <c r="Y52" s="167">
        <f>SUM(L52:N52)-P52</f>
        <v>0</v>
      </c>
      <c r="Z52" s="167">
        <f>AA52-P52-R52-T52</f>
        <v>0</v>
      </c>
      <c r="AA52" s="210">
        <v>14464</v>
      </c>
      <c r="AB52" s="167"/>
      <c r="AC52" s="167">
        <f>IF(AND(N52=0,P52=0,R52=0,T52=0,X52=0,W52=0),0,1)</f>
        <v>1</v>
      </c>
      <c r="AD52" s="167">
        <f t="shared" si="9"/>
        <v>0</v>
      </c>
      <c r="AE52" s="177" t="str">
        <f t="shared" si="10"/>
        <v>確</v>
      </c>
      <c r="AF52" s="167" t="str">
        <f t="shared" si="11"/>
        <v>確</v>
      </c>
      <c r="AG52" s="167"/>
      <c r="AH52" s="167"/>
    </row>
    <row r="53" spans="2:34" ht="14.25" customHeight="1" hidden="1">
      <c r="B53" s="199"/>
      <c r="C53" s="52"/>
      <c r="D53" s="167"/>
      <c r="E53" s="249" t="s">
        <v>78</v>
      </c>
      <c r="F53" s="250"/>
      <c r="G53" s="251"/>
      <c r="H53" s="252">
        <f>SUM(H51:H52)</f>
        <v>18996</v>
      </c>
      <c r="I53" s="252">
        <f>SUM(I51:I52)</f>
        <v>13540</v>
      </c>
      <c r="J53" s="253"/>
      <c r="K53" s="252">
        <f>SUM(K51:K52)</f>
        <v>0</v>
      </c>
      <c r="L53" s="254">
        <f>SUM(L51:L52)</f>
        <v>32536</v>
      </c>
      <c r="M53" s="254"/>
      <c r="N53" s="254">
        <f>IF(AND(N51="",N52=""),"",SUM(N51:N52))</f>
        <v>993</v>
      </c>
      <c r="O53" s="254">
        <f>SUM(O52:O52)</f>
        <v>0</v>
      </c>
      <c r="P53" s="255">
        <f>IF(N53="","",SUM(L53:N53))</f>
        <v>33529</v>
      </c>
      <c r="Q53" s="256">
        <f>SUM(Q52:Q52)</f>
        <v>0</v>
      </c>
      <c r="R53" s="257">
        <f>IF(AND(R51="",R52=""),"",SUM(R51:R52))</f>
        <v>0</v>
      </c>
      <c r="S53" s="258">
        <f>SUM(S52:S52)</f>
        <v>0</v>
      </c>
      <c r="T53" s="257">
        <f>IF(AND(T51="",T52=""),"",SUM(T51:T52))</f>
        <v>0</v>
      </c>
      <c r="U53" s="259">
        <f>SUM(U52:U52)</f>
        <v>0</v>
      </c>
      <c r="V53" s="167"/>
      <c r="W53" s="167"/>
      <c r="X53" s="167">
        <f t="shared" si="12"/>
        <v>0</v>
      </c>
      <c r="Y53" s="1">
        <f>IF(N53="",0,SUM(L53:N53)-P53)</f>
        <v>0</v>
      </c>
      <c r="Z53" s="167">
        <f>IF(OR(R53="",T53=""),0,AA53-P53-R53-T53)</f>
        <v>0</v>
      </c>
      <c r="AA53" s="260">
        <f>IF(AA51*AA52=0,0,SUM(AA51:AA52))</f>
        <v>33529</v>
      </c>
      <c r="AB53" s="167"/>
      <c r="AC53" s="167">
        <f>IF(AND(N53=0,P53=0,R53=0,T53=0,X53=0),0,1)</f>
        <v>1</v>
      </c>
      <c r="AD53" s="167">
        <f t="shared" si="9"/>
        <v>0</v>
      </c>
      <c r="AE53" s="177" t="str">
        <f t="shared" si="10"/>
        <v>確</v>
      </c>
      <c r="AF53" s="167" t="str">
        <f t="shared" si="11"/>
        <v>確</v>
      </c>
      <c r="AG53" s="167"/>
      <c r="AH53" s="167"/>
    </row>
    <row r="54" spans="2:34" ht="14.25" customHeight="1" hidden="1">
      <c r="B54" s="199" t="str">
        <f>IF(G54="","未入力",IF(OR(AC54=0,AD54=0),"OK","ERROR"))</f>
        <v>OK</v>
      </c>
      <c r="C54" s="52">
        <v>16</v>
      </c>
      <c r="D54" s="3" t="str">
        <f>IF($B$2=10,"",AF54)</f>
        <v>確</v>
      </c>
      <c r="E54" s="213" t="s">
        <v>79</v>
      </c>
      <c r="F54" s="214"/>
      <c r="G54" s="220">
        <v>16</v>
      </c>
      <c r="H54" s="221">
        <v>9453</v>
      </c>
      <c r="I54" s="221">
        <v>4969</v>
      </c>
      <c r="J54" s="216"/>
      <c r="K54" s="221"/>
      <c r="L54" s="222">
        <v>14422</v>
      </c>
      <c r="M54" s="222"/>
      <c r="N54" s="222">
        <v>337</v>
      </c>
      <c r="O54" s="222"/>
      <c r="P54" s="222">
        <v>14759</v>
      </c>
      <c r="Q54" s="222"/>
      <c r="R54" s="222">
        <v>0</v>
      </c>
      <c r="S54" s="223"/>
      <c r="T54" s="222">
        <v>0</v>
      </c>
      <c r="U54" s="224"/>
      <c r="V54" s="167"/>
      <c r="W54" s="167">
        <f>C54-G54</f>
        <v>0</v>
      </c>
      <c r="X54" s="167">
        <f t="shared" si="12"/>
        <v>0</v>
      </c>
      <c r="Y54" s="167">
        <f>SUM(L54:N54)-P54</f>
        <v>0</v>
      </c>
      <c r="Z54" s="167">
        <f>AA54-P54-R54-T54</f>
        <v>0</v>
      </c>
      <c r="AA54" s="210">
        <v>14759</v>
      </c>
      <c r="AB54" s="167"/>
      <c r="AC54" s="167">
        <f>IF(AND(N54=0,P54=0,R54=0,T54=0,X54=0,W54=0),0,1)</f>
        <v>1</v>
      </c>
      <c r="AD54" s="167">
        <f t="shared" si="9"/>
        <v>0</v>
      </c>
      <c r="AE54" s="177" t="str">
        <f t="shared" si="10"/>
        <v>確</v>
      </c>
      <c r="AF54" s="167" t="str">
        <f t="shared" si="11"/>
        <v>確</v>
      </c>
      <c r="AG54" s="167"/>
      <c r="AH54" s="167"/>
    </row>
    <row r="55" spans="2:34" ht="14.25" customHeight="1" hidden="1">
      <c r="B55" s="199" t="str">
        <f>IF(G55="","未入力",IF(OR(AC55=0,AD55=0),"OK","ERROR"))</f>
        <v>OK</v>
      </c>
      <c r="C55" s="52">
        <v>17</v>
      </c>
      <c r="D55" s="3" t="str">
        <f>IF($B$2=10,"",AF55)</f>
        <v>確</v>
      </c>
      <c r="E55" s="213" t="s">
        <v>80</v>
      </c>
      <c r="F55" s="214"/>
      <c r="G55" s="220">
        <v>17</v>
      </c>
      <c r="H55" s="221">
        <v>5218</v>
      </c>
      <c r="I55" s="221">
        <v>3828</v>
      </c>
      <c r="J55" s="216"/>
      <c r="K55" s="221"/>
      <c r="L55" s="222">
        <v>9046</v>
      </c>
      <c r="M55" s="222"/>
      <c r="N55" s="222">
        <v>232</v>
      </c>
      <c r="O55" s="222"/>
      <c r="P55" s="222">
        <v>9278</v>
      </c>
      <c r="Q55" s="222"/>
      <c r="R55" s="222">
        <v>0</v>
      </c>
      <c r="S55" s="223"/>
      <c r="T55" s="222">
        <v>0</v>
      </c>
      <c r="U55" s="224"/>
      <c r="V55" s="167"/>
      <c r="W55" s="167">
        <f>C55-G55</f>
        <v>0</v>
      </c>
      <c r="X55" s="167">
        <f t="shared" si="12"/>
        <v>0</v>
      </c>
      <c r="Y55" s="167">
        <f>SUM(L55:N55)-P55</f>
        <v>0</v>
      </c>
      <c r="Z55" s="167">
        <f>AA55-P55-R55-T55</f>
        <v>0</v>
      </c>
      <c r="AA55" s="210">
        <v>9278</v>
      </c>
      <c r="AB55" s="167"/>
      <c r="AC55" s="167">
        <f>IF(AND(N55=0,P55=0,R55=0,T55=0,X55=0,W55=0),0,1)</f>
        <v>1</v>
      </c>
      <c r="AD55" s="167">
        <f t="shared" si="9"/>
        <v>0</v>
      </c>
      <c r="AE55" s="177" t="str">
        <f t="shared" si="10"/>
        <v>確</v>
      </c>
      <c r="AF55" s="167" t="str">
        <f t="shared" si="11"/>
        <v>確</v>
      </c>
      <c r="AG55" s="167"/>
      <c r="AH55" s="167"/>
    </row>
    <row r="56" spans="2:34" ht="14.25" customHeight="1" hidden="1">
      <c r="B56" s="199"/>
      <c r="C56" s="52"/>
      <c r="D56" s="167"/>
      <c r="E56" s="249" t="s">
        <v>81</v>
      </c>
      <c r="F56" s="250"/>
      <c r="G56" s="251"/>
      <c r="H56" s="252">
        <f>SUM(H54:H55)</f>
        <v>14671</v>
      </c>
      <c r="I56" s="252">
        <f>SUM(I54:I55)</f>
        <v>8797</v>
      </c>
      <c r="J56" s="253"/>
      <c r="K56" s="252">
        <f>SUM(K54:K55)</f>
        <v>0</v>
      </c>
      <c r="L56" s="254">
        <f>SUM(L54:L55)</f>
        <v>23468</v>
      </c>
      <c r="M56" s="254"/>
      <c r="N56" s="261">
        <f>IF(AND(N54="",N55=""),"",SUM(N54:N55))</f>
        <v>569</v>
      </c>
      <c r="O56" s="261">
        <f>SUM(O54:O55)</f>
        <v>0</v>
      </c>
      <c r="P56" s="255">
        <f>IF(N56="","",SUM(L56:N56))</f>
        <v>24037</v>
      </c>
      <c r="Q56" s="256">
        <f>SUM(Q54:Q55)</f>
        <v>0</v>
      </c>
      <c r="R56" s="70">
        <f>IF(AND(R54="",R55=""),"",SUM(R54:R55))</f>
        <v>0</v>
      </c>
      <c r="S56" s="71">
        <f>SUM(S54:S55)</f>
        <v>0</v>
      </c>
      <c r="T56" s="70">
        <f>IF(AND(T54="",T55=""),"",SUM(T54:T55))</f>
        <v>0</v>
      </c>
      <c r="U56" s="262">
        <f>SUM(U54:U55)</f>
        <v>0</v>
      </c>
      <c r="V56" s="167"/>
      <c r="W56" s="167"/>
      <c r="X56" s="167">
        <f t="shared" si="12"/>
        <v>0</v>
      </c>
      <c r="Y56" s="1">
        <f>IF(N56="",0,SUM(L56:N56)-P56)</f>
        <v>0</v>
      </c>
      <c r="Z56" s="167">
        <f>IF(OR(R56="",T56=""),0,AA56-P56-R56-T56)</f>
        <v>0</v>
      </c>
      <c r="AA56" s="260">
        <f>IF(AA54*AA55=0,0,SUM(AA54:AA55))</f>
        <v>24037</v>
      </c>
      <c r="AB56" s="167"/>
      <c r="AC56" s="167">
        <f>IF(AND(N56=0,P56=0,R56=0,T56=0,X56=0),0,1)</f>
        <v>1</v>
      </c>
      <c r="AD56" s="167">
        <f t="shared" si="9"/>
        <v>0</v>
      </c>
      <c r="AE56" s="177" t="str">
        <f t="shared" si="10"/>
        <v>確</v>
      </c>
      <c r="AF56" s="167" t="str">
        <f t="shared" si="11"/>
        <v>確</v>
      </c>
      <c r="AG56" s="167"/>
      <c r="AH56" s="167"/>
    </row>
    <row r="57" spans="2:34" ht="14.25" customHeight="1" hidden="1">
      <c r="B57" s="199" t="str">
        <f>IF(G57="","未入力",IF(OR(AC57=0,AD57=0),"OK","ERROR"))</f>
        <v>OK</v>
      </c>
      <c r="C57" s="52">
        <v>18</v>
      </c>
      <c r="D57" s="3">
        <f>IF($B$2=10,"",AF57)</f>
      </c>
      <c r="E57" s="263" t="s">
        <v>82</v>
      </c>
      <c r="F57" s="264"/>
      <c r="G57" s="265">
        <v>18</v>
      </c>
      <c r="H57" s="266">
        <v>6600</v>
      </c>
      <c r="I57" s="266">
        <v>4900</v>
      </c>
      <c r="J57" s="267"/>
      <c r="K57" s="266"/>
      <c r="L57" s="268">
        <v>11500</v>
      </c>
      <c r="M57" s="268"/>
      <c r="N57" s="268"/>
      <c r="O57" s="268"/>
      <c r="P57" s="268"/>
      <c r="Q57" s="268"/>
      <c r="R57" s="268"/>
      <c r="S57" s="269"/>
      <c r="T57" s="268"/>
      <c r="U57" s="270"/>
      <c r="V57" s="167"/>
      <c r="W57" s="167">
        <f>C57-G57</f>
        <v>0</v>
      </c>
      <c r="X57" s="167">
        <f t="shared" si="12"/>
        <v>0</v>
      </c>
      <c r="Y57" s="167">
        <f>SUM(L57:N57)-P57</f>
        <v>11500</v>
      </c>
      <c r="Z57" s="167">
        <f>AA57-P57-R57-T57</f>
        <v>12048</v>
      </c>
      <c r="AA57" s="210">
        <v>12048</v>
      </c>
      <c r="AB57" s="167"/>
      <c r="AC57" s="167">
        <f>IF(AND(N57=0,P57=0,R57=0,T57=0,X57=0,W57=0),0,1)</f>
        <v>0</v>
      </c>
      <c r="AD57" s="167">
        <f t="shared" si="9"/>
        <v>1</v>
      </c>
      <c r="AE57" s="177" t="str">
        <f t="shared" si="10"/>
        <v>未確定</v>
      </c>
      <c r="AF57" s="167">
        <f t="shared" si="11"/>
      </c>
      <c r="AG57" s="167"/>
      <c r="AH57" s="167"/>
    </row>
    <row r="58" spans="2:34" ht="14.25" customHeight="1" hidden="1">
      <c r="B58" s="199" t="str">
        <f>IF(G58="","未入力",IF(OR(AC58=0,AD58=0),"OK","ERROR"))</f>
        <v>OK</v>
      </c>
      <c r="C58" s="52">
        <v>19</v>
      </c>
      <c r="D58" s="3" t="str">
        <f>IF($B$2=10,"",AF58)</f>
        <v>確</v>
      </c>
      <c r="E58" s="200" t="s">
        <v>83</v>
      </c>
      <c r="F58" s="247"/>
      <c r="G58" s="271">
        <v>19</v>
      </c>
      <c r="H58" s="204">
        <v>4147</v>
      </c>
      <c r="I58" s="204">
        <v>2611</v>
      </c>
      <c r="J58" s="204"/>
      <c r="K58" s="204"/>
      <c r="L58" s="272">
        <v>6758</v>
      </c>
      <c r="M58" s="272"/>
      <c r="N58" s="272">
        <v>339</v>
      </c>
      <c r="O58" s="272"/>
      <c r="P58" s="272">
        <v>7097</v>
      </c>
      <c r="Q58" s="272"/>
      <c r="R58" s="272">
        <v>0</v>
      </c>
      <c r="S58" s="273"/>
      <c r="T58" s="272">
        <v>0</v>
      </c>
      <c r="U58" s="274"/>
      <c r="V58" s="167"/>
      <c r="W58" s="167">
        <f>C58-G58</f>
        <v>0</v>
      </c>
      <c r="X58" s="167">
        <f t="shared" si="12"/>
        <v>0</v>
      </c>
      <c r="Y58" s="167">
        <f>SUM(L58:N58)-P58</f>
        <v>0</v>
      </c>
      <c r="Z58" s="167">
        <f>AA58-P58-R58-T58</f>
        <v>0</v>
      </c>
      <c r="AA58" s="210">
        <v>7097</v>
      </c>
      <c r="AB58" s="167"/>
      <c r="AC58" s="167">
        <f>IF(AND(N58=0,P58=0,R58=0,T58=0,X58=0,W58=0),0,1)</f>
        <v>1</v>
      </c>
      <c r="AD58" s="167">
        <f t="shared" si="9"/>
        <v>0</v>
      </c>
      <c r="AE58" s="177" t="str">
        <f t="shared" si="10"/>
        <v>確</v>
      </c>
      <c r="AF58" s="167" t="str">
        <f t="shared" si="11"/>
        <v>確</v>
      </c>
      <c r="AG58" s="167"/>
      <c r="AH58" s="167"/>
    </row>
    <row r="59" spans="2:34" ht="14.25" customHeight="1" hidden="1">
      <c r="B59" s="199" t="str">
        <f>IF(G59="","未入力",IF(OR(AC59=0,AD59=0),"OK","ERROR"))</f>
        <v>OK</v>
      </c>
      <c r="C59" s="52">
        <v>20</v>
      </c>
      <c r="D59" s="3" t="str">
        <f>IF($B$2=10,"",AF59)</f>
        <v>確</v>
      </c>
      <c r="E59" s="213" t="s">
        <v>84</v>
      </c>
      <c r="F59" s="214"/>
      <c r="G59" s="215">
        <v>20</v>
      </c>
      <c r="H59" s="216">
        <v>3732</v>
      </c>
      <c r="I59" s="216">
        <v>1773</v>
      </c>
      <c r="J59" s="216"/>
      <c r="K59" s="216"/>
      <c r="L59" s="217">
        <v>5505</v>
      </c>
      <c r="M59" s="217"/>
      <c r="N59" s="217">
        <v>175</v>
      </c>
      <c r="O59" s="217"/>
      <c r="P59" s="217">
        <v>5680</v>
      </c>
      <c r="Q59" s="217"/>
      <c r="R59" s="217">
        <v>1</v>
      </c>
      <c r="S59" s="218"/>
      <c r="T59" s="217">
        <v>0</v>
      </c>
      <c r="U59" s="275"/>
      <c r="V59" s="167"/>
      <c r="W59" s="167">
        <f>C59-G59</f>
        <v>0</v>
      </c>
      <c r="X59" s="167">
        <f t="shared" si="12"/>
        <v>0</v>
      </c>
      <c r="Y59" s="167">
        <f>SUM(L59:N59)-P59</f>
        <v>0</v>
      </c>
      <c r="Z59" s="167">
        <f>AA59-P59-R59-T59</f>
        <v>0</v>
      </c>
      <c r="AA59" s="210">
        <v>5681</v>
      </c>
      <c r="AB59" s="167"/>
      <c r="AC59" s="167">
        <f>IF(AND(N59=0,P59=0,R59=0,T59=0,X59=0,W59=0),0,1)</f>
        <v>1</v>
      </c>
      <c r="AD59" s="167">
        <f t="shared" si="9"/>
        <v>0</v>
      </c>
      <c r="AE59" s="177" t="str">
        <f t="shared" si="10"/>
        <v>確</v>
      </c>
      <c r="AF59" s="167" t="str">
        <f t="shared" si="11"/>
        <v>確</v>
      </c>
      <c r="AG59" s="167"/>
      <c r="AH59" s="167"/>
    </row>
    <row r="60" spans="2:34" ht="14.25" customHeight="1" hidden="1">
      <c r="B60" s="199" t="str">
        <f>IF(G60="","未入力",IF(OR(AC60=0,AD60=0),"OK","ERROR"))</f>
        <v>OK</v>
      </c>
      <c r="C60" s="52">
        <v>21</v>
      </c>
      <c r="D60" s="3" t="str">
        <f>IF($B$2=10,"",AF60)</f>
        <v>確</v>
      </c>
      <c r="E60" s="213" t="s">
        <v>85</v>
      </c>
      <c r="F60" s="276"/>
      <c r="G60" s="215">
        <v>21</v>
      </c>
      <c r="H60" s="216">
        <v>8926</v>
      </c>
      <c r="I60" s="216">
        <v>4723</v>
      </c>
      <c r="J60" s="216"/>
      <c r="K60" s="216"/>
      <c r="L60" s="217">
        <v>13649</v>
      </c>
      <c r="M60" s="217"/>
      <c r="N60" s="217">
        <v>409</v>
      </c>
      <c r="O60" s="217"/>
      <c r="P60" s="217">
        <v>14058</v>
      </c>
      <c r="Q60" s="217"/>
      <c r="R60" s="217">
        <v>1</v>
      </c>
      <c r="S60" s="218"/>
      <c r="T60" s="217">
        <v>0</v>
      </c>
      <c r="U60" s="219"/>
      <c r="V60" s="167"/>
      <c r="W60" s="167">
        <f>C60-G60</f>
        <v>0</v>
      </c>
      <c r="X60" s="167">
        <f t="shared" si="12"/>
        <v>0</v>
      </c>
      <c r="Y60" s="167">
        <f>SUM(L60:N60)-P60</f>
        <v>0</v>
      </c>
      <c r="Z60" s="167">
        <f>AA60-P60-R60-T60</f>
        <v>0</v>
      </c>
      <c r="AA60" s="210">
        <v>14059</v>
      </c>
      <c r="AB60" s="167"/>
      <c r="AC60" s="167">
        <f>IF(AND(N60=0,P60=0,R60=0,T60=0,X60=0,W60=0),0,1)</f>
        <v>1</v>
      </c>
      <c r="AD60" s="167">
        <f t="shared" si="9"/>
        <v>0</v>
      </c>
      <c r="AE60" s="177" t="str">
        <f t="shared" si="10"/>
        <v>確</v>
      </c>
      <c r="AF60" s="167" t="str">
        <f t="shared" si="11"/>
        <v>確</v>
      </c>
      <c r="AG60" s="167"/>
      <c r="AH60" s="167"/>
    </row>
    <row r="61" spans="2:34" ht="14.25" customHeight="1" hidden="1" thickBot="1">
      <c r="B61" s="199"/>
      <c r="C61" s="167"/>
      <c r="D61" s="167"/>
      <c r="E61" s="249" t="s">
        <v>86</v>
      </c>
      <c r="F61" s="277"/>
      <c r="G61" s="278"/>
      <c r="H61" s="252">
        <f>SUM(H58:H60)</f>
        <v>16805</v>
      </c>
      <c r="I61" s="252">
        <f>SUM(I58:I60)</f>
        <v>9107</v>
      </c>
      <c r="J61" s="252"/>
      <c r="K61" s="252">
        <f>SUM(K58:K60)</f>
        <v>0</v>
      </c>
      <c r="L61" s="254">
        <f>SUM(L58:L60)</f>
        <v>25912</v>
      </c>
      <c r="M61" s="254">
        <f>SUM(M58:M60)</f>
        <v>0</v>
      </c>
      <c r="N61" s="261">
        <f>IF(AND(N58="",N59="",N60=""),"",SUM(N58:N60))</f>
        <v>923</v>
      </c>
      <c r="O61" s="261">
        <f>SUM(O59:O60)</f>
        <v>0</v>
      </c>
      <c r="P61" s="255">
        <f>IF(N61="","",SUM(L61:N61))</f>
        <v>26835</v>
      </c>
      <c r="Q61" s="256">
        <f>SUM(Q59:Q60)</f>
        <v>0</v>
      </c>
      <c r="R61" s="257">
        <f>IF(AND(R58="",R59="",R60=""),"",SUM(R58:R60))</f>
        <v>2</v>
      </c>
      <c r="S61" s="258">
        <f>SUM(S59:S60)</f>
        <v>0</v>
      </c>
      <c r="T61" s="257">
        <f>IF(AND(T58="",T59="",T60=""),"",SUM(T58:T60))</f>
        <v>0</v>
      </c>
      <c r="U61" s="259">
        <f>SUM(U59:U60)</f>
        <v>0</v>
      </c>
      <c r="V61" s="167"/>
      <c r="W61" s="167"/>
      <c r="X61" s="167">
        <f t="shared" si="12"/>
        <v>0</v>
      </c>
      <c r="Y61" s="1">
        <f>IF(N61="",0,SUM(L61:N61)-P61)</f>
        <v>0</v>
      </c>
      <c r="Z61" s="167">
        <f>IF(OR(R61="",T61=""),0,AA61-P61-R61-T61)</f>
        <v>0</v>
      </c>
      <c r="AA61" s="260">
        <f>IF(AA58*AA59*AA60=0,0,SUM(AA58:AA60))</f>
        <v>26837</v>
      </c>
      <c r="AB61" s="167"/>
      <c r="AC61" s="167">
        <f>IF(AND(N61=0,P61=0,R61=0,T61=0,X61=0),0,1)</f>
        <v>1</v>
      </c>
      <c r="AD61" s="167">
        <f t="shared" si="9"/>
        <v>0</v>
      </c>
      <c r="AE61" s="177" t="str">
        <f t="shared" si="10"/>
        <v>確</v>
      </c>
      <c r="AF61" s="167" t="str">
        <f t="shared" si="11"/>
        <v>確</v>
      </c>
      <c r="AG61" s="167"/>
      <c r="AH61" s="167"/>
    </row>
    <row r="62" spans="2:34" ht="14.25" customHeight="1" hidden="1" thickBot="1">
      <c r="B62" s="199"/>
      <c r="C62" s="167"/>
      <c r="D62" s="167"/>
      <c r="E62" s="279" t="s">
        <v>87</v>
      </c>
      <c r="F62" s="280"/>
      <c r="G62" s="281"/>
      <c r="H62" s="282">
        <f>SUM(H53,H56,H57,H61)</f>
        <v>57072</v>
      </c>
      <c r="I62" s="282">
        <f>SUM(I53,I56,I57,I61)</f>
        <v>36344</v>
      </c>
      <c r="J62" s="282"/>
      <c r="K62" s="282">
        <f>K53+K56+K57+K61</f>
        <v>0</v>
      </c>
      <c r="L62" s="283">
        <f>SUM(L53,L56,L57,L61)</f>
        <v>93416</v>
      </c>
      <c r="M62" s="283" t="e">
        <f>M53+M56+#REF!+M61+#REF!</f>
        <v>#REF!</v>
      </c>
      <c r="N62" s="283">
        <f>IF(AND(N53="",N56="",N57="",N61=""),"",SUM(N53,N56,N57,N61))</f>
        <v>2485</v>
      </c>
      <c r="O62" s="283" t="e">
        <f>O53+O56+#REF!+O61+#REF!</f>
        <v>#REF!</v>
      </c>
      <c r="P62" s="137">
        <f>IF(N62="","",SUM(L62,N62))</f>
        <v>95901</v>
      </c>
      <c r="Q62" s="138">
        <f>SUM(Q61:Q61)</f>
        <v>0</v>
      </c>
      <c r="R62" s="261">
        <f>IF(AND(R53="",R56="",R57="",R61=""),"",SUM(R53,R56,R57,R61,))</f>
        <v>2</v>
      </c>
      <c r="S62" s="284" t="e">
        <f>S53+S56+#REF!+S61+#REF!</f>
        <v>#REF!</v>
      </c>
      <c r="T62" s="261">
        <f>IF(AND(T53="",T56="",T57="",T61=""),"",SUM(T53,T56,T57,T61))</f>
        <v>0</v>
      </c>
      <c r="U62" s="285" t="e">
        <f>U53+U56+#REF!+U61+#REF!</f>
        <v>#REF!</v>
      </c>
      <c r="V62" s="167"/>
      <c r="W62" s="167"/>
      <c r="X62" s="245">
        <f t="shared" si="12"/>
        <v>0</v>
      </c>
      <c r="Y62" s="1">
        <f>IF(N62="",0,(L62+N62)-P62)</f>
        <v>0</v>
      </c>
      <c r="Z62" s="167">
        <f>IF(OR(R62="",T62=""),0,AA62-P62-R62-T62)</f>
        <v>548</v>
      </c>
      <c r="AA62" s="246">
        <f>IF(AA53*AA56*AA57*AA61=0,0,SUM(AA53,AA56,AA57,AA61:AA61))</f>
        <v>96451</v>
      </c>
      <c r="AB62" s="167"/>
      <c r="AC62" s="167">
        <f>IF(AND(N62=0,P62=0,R62=0,T62=0,X62=0),0,1)</f>
        <v>1</v>
      </c>
      <c r="AD62" s="167">
        <f t="shared" si="9"/>
        <v>1</v>
      </c>
      <c r="AE62" s="177" t="str">
        <f t="shared" si="10"/>
        <v>未確定</v>
      </c>
      <c r="AF62" s="167">
        <f t="shared" si="11"/>
      </c>
      <c r="AG62" s="167"/>
      <c r="AH62" s="167"/>
    </row>
    <row r="63" spans="2:34" ht="14.25" customHeight="1" hidden="1" thickBot="1">
      <c r="B63" s="199"/>
      <c r="C63" s="167"/>
      <c r="D63" s="167"/>
      <c r="E63" s="279" t="s">
        <v>88</v>
      </c>
      <c r="F63" s="286"/>
      <c r="G63" s="287"/>
      <c r="H63" s="282">
        <f>H50+H62</f>
        <v>116125</v>
      </c>
      <c r="I63" s="282">
        <f>I50+I62</f>
        <v>77390</v>
      </c>
      <c r="J63" s="282"/>
      <c r="K63" s="282">
        <f>K50+K62</f>
        <v>0</v>
      </c>
      <c r="L63" s="283">
        <f>SUM(L50,L62)</f>
        <v>193515</v>
      </c>
      <c r="M63" s="283"/>
      <c r="N63" s="283">
        <f>IF(AND(N50="",N62=""),"",SUM(N50,N62))</f>
        <v>5273</v>
      </c>
      <c r="O63" s="283" t="e">
        <f>O50+O62</f>
        <v>#REF!</v>
      </c>
      <c r="P63" s="137">
        <f>IF(N63="","",SUM(L63:N63))</f>
        <v>198788</v>
      </c>
      <c r="Q63" s="138">
        <f>SUM(Q62:Q62)</f>
        <v>0</v>
      </c>
      <c r="R63" s="261">
        <f>IF(AND(R50="",R62=""),"",SUM(R50,R62))</f>
        <v>5</v>
      </c>
      <c r="S63" s="284" t="e">
        <f>S50+S62</f>
        <v>#REF!</v>
      </c>
      <c r="T63" s="261">
        <f>IF(AND(T50="",T62=""),"",SUM(T50,T62))</f>
        <v>16</v>
      </c>
      <c r="U63" s="285" t="e">
        <f>U50+U62</f>
        <v>#REF!</v>
      </c>
      <c r="V63" s="167"/>
      <c r="W63" s="167"/>
      <c r="X63" s="167">
        <f t="shared" si="12"/>
        <v>0</v>
      </c>
      <c r="Y63" s="1">
        <f>IF(N63="",0,SUM(L63:N63)-P63)</f>
        <v>0</v>
      </c>
      <c r="Z63" s="167">
        <f>IF(OR(R63="",T63=""),0,AA63-P63-R63-T63)</f>
        <v>548</v>
      </c>
      <c r="AA63" s="246">
        <f>IF(AA50*AA62=0,0,SUM(AA50,AA62))</f>
        <v>199357</v>
      </c>
      <c r="AB63" s="167"/>
      <c r="AC63" s="167">
        <f>IF(AND(N63=0,P63=0,R63=0,T63=0,X63=0),0,1)</f>
        <v>1</v>
      </c>
      <c r="AD63" s="167">
        <f t="shared" si="9"/>
        <v>1</v>
      </c>
      <c r="AE63" s="177" t="str">
        <f t="shared" si="10"/>
        <v>未確定</v>
      </c>
      <c r="AF63" s="167">
        <f t="shared" si="11"/>
      </c>
      <c r="AG63" s="167"/>
      <c r="AH63" s="167"/>
    </row>
    <row r="64" spans="5:34" ht="14.25" customHeight="1" hidden="1">
      <c r="E64" s="167"/>
      <c r="F64" s="167"/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7"/>
      <c r="W64" s="167"/>
      <c r="X64" s="167"/>
      <c r="Y64" s="167"/>
      <c r="Z64" s="167"/>
      <c r="AA64" s="168"/>
      <c r="AB64" s="167"/>
      <c r="AC64" s="167"/>
      <c r="AD64" s="167"/>
      <c r="AE64" s="167"/>
      <c r="AF64" s="167"/>
      <c r="AG64" s="167"/>
      <c r="AH64" s="167"/>
    </row>
    <row r="65" spans="5:34" ht="14.25" customHeight="1" hidden="1">
      <c r="E65" s="167"/>
      <c r="F65" s="288" t="s">
        <v>45</v>
      </c>
      <c r="G65" s="289"/>
      <c r="H65" s="290">
        <v>199357</v>
      </c>
      <c r="I65" s="291" t="s">
        <v>46</v>
      </c>
      <c r="J65" s="292">
        <f>IF(P63="",L63,L63+N63+R63+T63)</f>
        <v>198809</v>
      </c>
      <c r="K65" s="291"/>
      <c r="L65" s="293" t="s">
        <v>47</v>
      </c>
      <c r="M65" s="294"/>
      <c r="N65" s="295">
        <f>H65-J65</f>
        <v>548</v>
      </c>
      <c r="O65" s="296"/>
      <c r="P65" s="297" t="s">
        <v>48</v>
      </c>
      <c r="Q65" s="294"/>
      <c r="R65" s="298">
        <f>IF(L63=0,0,ROUND(J65/H65*100,2))</f>
        <v>99.73</v>
      </c>
      <c r="S65" s="299"/>
      <c r="T65" s="168"/>
      <c r="U65" s="168"/>
      <c r="V65" s="167"/>
      <c r="W65" s="167"/>
      <c r="X65" s="167"/>
      <c r="Y65" s="167"/>
      <c r="Z65" s="167"/>
      <c r="AA65" s="168"/>
      <c r="AB65" s="167"/>
      <c r="AC65" s="167"/>
      <c r="AD65" s="167"/>
      <c r="AE65" s="167"/>
      <c r="AF65" s="167"/>
      <c r="AG65" s="167"/>
      <c r="AH65" s="167"/>
    </row>
    <row r="66" spans="5:34" ht="14.25" customHeight="1" hidden="1">
      <c r="E66" s="167"/>
      <c r="F66" s="300" t="s">
        <v>49</v>
      </c>
      <c r="G66" s="301"/>
      <c r="H66" s="302">
        <f>IF(H65=AA63,"",F75)</f>
      </c>
      <c r="I66" s="303" t="s">
        <v>50</v>
      </c>
      <c r="J66" s="304"/>
      <c r="K66" s="303"/>
      <c r="L66" s="305" t="s">
        <v>51</v>
      </c>
      <c r="M66" s="306"/>
      <c r="N66" s="305">
        <f>H66</f>
      </c>
      <c r="O66" s="307"/>
      <c r="P66" s="308" t="s">
        <v>52</v>
      </c>
      <c r="Q66" s="306"/>
      <c r="R66" s="305">
        <f>H66</f>
      </c>
      <c r="S66" s="307"/>
      <c r="T66" s="168"/>
      <c r="U66" s="168"/>
      <c r="V66" s="167"/>
      <c r="W66" s="167"/>
      <c r="X66" s="167"/>
      <c r="Y66" s="167"/>
      <c r="Z66" s="167"/>
      <c r="AA66" s="168"/>
      <c r="AB66" s="167"/>
      <c r="AC66" s="167"/>
      <c r="AD66" s="167"/>
      <c r="AE66" s="167"/>
      <c r="AF66" s="167"/>
      <c r="AG66" s="167"/>
      <c r="AH66" s="167"/>
    </row>
    <row r="67" spans="5:34" ht="12">
      <c r="E67" s="167"/>
      <c r="F67" s="167"/>
      <c r="G67" s="167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7"/>
      <c r="W67" s="167"/>
      <c r="X67" s="167"/>
      <c r="Y67" s="167"/>
      <c r="Z67" s="167"/>
      <c r="AA67" s="168"/>
      <c r="AB67" s="167"/>
      <c r="AC67" s="167"/>
      <c r="AD67" s="167"/>
      <c r="AE67" s="167"/>
      <c r="AF67" s="167"/>
      <c r="AG67" s="167"/>
      <c r="AH67" s="167"/>
    </row>
    <row r="69" ht="12" hidden="1">
      <c r="F69" s="4" t="s">
        <v>89</v>
      </c>
    </row>
    <row r="70" ht="12" hidden="1">
      <c r="F70" s="4" t="s">
        <v>14</v>
      </c>
    </row>
    <row r="71" spans="5:20" ht="12" hidden="1">
      <c r="E71" s="1" t="s">
        <v>90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2" hidden="1">
      <c r="F72" s="4" t="s">
        <v>91</v>
      </c>
    </row>
    <row r="73" spans="5:20" ht="12" hidden="1">
      <c r="E73" s="1" t="s">
        <v>92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2" hidden="1"/>
    <row r="75" spans="6:20" ht="12" hidden="1">
      <c r="F75" s="4" t="s">
        <v>15</v>
      </c>
      <c r="L75" s="11" t="s">
        <v>93</v>
      </c>
      <c r="N75" s="4" t="s">
        <v>20</v>
      </c>
      <c r="P75" s="4" t="s">
        <v>94</v>
      </c>
      <c r="R75" s="4" t="s">
        <v>20</v>
      </c>
      <c r="T75" s="4" t="s">
        <v>95</v>
      </c>
    </row>
    <row r="76" ht="12" hidden="1"/>
    <row r="77" ht="12" hidden="1">
      <c r="F77" s="4" t="s">
        <v>16</v>
      </c>
    </row>
    <row r="78" ht="12" hidden="1"/>
    <row r="79" ht="12" hidden="1"/>
    <row r="80" ht="12" hidden="1">
      <c r="F80" s="4" t="s">
        <v>96</v>
      </c>
    </row>
    <row r="81" ht="12" hidden="1"/>
    <row r="82" ht="12" hidden="1">
      <c r="F82" s="4" t="s">
        <v>18</v>
      </c>
    </row>
    <row r="83" ht="12" hidden="1">
      <c r="F83" s="4" t="s">
        <v>53</v>
      </c>
    </row>
    <row r="84" ht="12" hidden="1">
      <c r="F84" s="4" t="s">
        <v>67</v>
      </c>
    </row>
  </sheetData>
  <sheetProtection sheet="1" objects="1" scenarios="1"/>
  <mergeCells count="262">
    <mergeCell ref="R18:S18"/>
    <mergeCell ref="R19:S19"/>
    <mergeCell ref="R37:S37"/>
    <mergeCell ref="R38:S38"/>
    <mergeCell ref="R35:S35"/>
    <mergeCell ref="R28:S28"/>
    <mergeCell ref="R26:S26"/>
    <mergeCell ref="E35:F35"/>
    <mergeCell ref="E34:F34"/>
    <mergeCell ref="E33:F33"/>
    <mergeCell ref="R16:S16"/>
    <mergeCell ref="P16:Q16"/>
    <mergeCell ref="N16:O16"/>
    <mergeCell ref="L16:M16"/>
    <mergeCell ref="L23:M23"/>
    <mergeCell ref="N23:O23"/>
    <mergeCell ref="P23:Q23"/>
    <mergeCell ref="T12:U12"/>
    <mergeCell ref="T13:U13"/>
    <mergeCell ref="E16:F16"/>
    <mergeCell ref="E15:F15"/>
    <mergeCell ref="E12:F14"/>
    <mergeCell ref="R12:S12"/>
    <mergeCell ref="R13:S13"/>
    <mergeCell ref="R14:S14"/>
    <mergeCell ref="R15:S15"/>
    <mergeCell ref="T14:U14"/>
    <mergeCell ref="T15:U15"/>
    <mergeCell ref="T23:U23"/>
    <mergeCell ref="T24:U24"/>
    <mergeCell ref="T16:U16"/>
    <mergeCell ref="T25:U25"/>
    <mergeCell ref="R23:S23"/>
    <mergeCell ref="R24:S24"/>
    <mergeCell ref="R25:S25"/>
    <mergeCell ref="N12:O12"/>
    <mergeCell ref="N13:O13"/>
    <mergeCell ref="N14:O14"/>
    <mergeCell ref="N15:O15"/>
    <mergeCell ref="P12:Q12"/>
    <mergeCell ref="P13:Q13"/>
    <mergeCell ref="P14:Q14"/>
    <mergeCell ref="P15:Q15"/>
    <mergeCell ref="L12:M12"/>
    <mergeCell ref="L13:M13"/>
    <mergeCell ref="L14:M14"/>
    <mergeCell ref="L15:M15"/>
    <mergeCell ref="L24:M24"/>
    <mergeCell ref="N24:O24"/>
    <mergeCell ref="P24:Q24"/>
    <mergeCell ref="L25:M25"/>
    <mergeCell ref="N25:O25"/>
    <mergeCell ref="P25:Q25"/>
    <mergeCell ref="L26:M26"/>
    <mergeCell ref="T26:U26"/>
    <mergeCell ref="T27:U27"/>
    <mergeCell ref="R29:S29"/>
    <mergeCell ref="N29:O29"/>
    <mergeCell ref="N27:O27"/>
    <mergeCell ref="R27:S27"/>
    <mergeCell ref="P26:Q26"/>
    <mergeCell ref="P27:Q27"/>
    <mergeCell ref="N26:O26"/>
    <mergeCell ref="L27:M27"/>
    <mergeCell ref="P29:Q29"/>
    <mergeCell ref="L29:M29"/>
    <mergeCell ref="T29:U29"/>
    <mergeCell ref="L28:M28"/>
    <mergeCell ref="N28:O28"/>
    <mergeCell ref="P28:Q28"/>
    <mergeCell ref="T28:U28"/>
    <mergeCell ref="L30:M30"/>
    <mergeCell ref="N31:O31"/>
    <mergeCell ref="P30:Q30"/>
    <mergeCell ref="R31:S31"/>
    <mergeCell ref="L31:M31"/>
    <mergeCell ref="N30:O30"/>
    <mergeCell ref="R30:S30"/>
    <mergeCell ref="T30:U30"/>
    <mergeCell ref="P31:Q31"/>
    <mergeCell ref="L32:M32"/>
    <mergeCell ref="N33:O33"/>
    <mergeCell ref="P32:Q32"/>
    <mergeCell ref="L33:M33"/>
    <mergeCell ref="N32:O32"/>
    <mergeCell ref="P33:Q33"/>
    <mergeCell ref="R32:S32"/>
    <mergeCell ref="T33:U33"/>
    <mergeCell ref="T31:U31"/>
    <mergeCell ref="R33:S33"/>
    <mergeCell ref="T32:U32"/>
    <mergeCell ref="L34:M34"/>
    <mergeCell ref="P34:Q34"/>
    <mergeCell ref="N34:O34"/>
    <mergeCell ref="R34:S34"/>
    <mergeCell ref="T34:U34"/>
    <mergeCell ref="N35:O35"/>
    <mergeCell ref="L35:M35"/>
    <mergeCell ref="P35:Q35"/>
    <mergeCell ref="T35:U35"/>
    <mergeCell ref="P37:Q37"/>
    <mergeCell ref="P38:Q38"/>
    <mergeCell ref="L37:M37"/>
    <mergeCell ref="L38:M38"/>
    <mergeCell ref="N37:O37"/>
    <mergeCell ref="N38:O38"/>
    <mergeCell ref="E30:F30"/>
    <mergeCell ref="E31:F31"/>
    <mergeCell ref="E32:F32"/>
    <mergeCell ref="G12:G14"/>
    <mergeCell ref="G23:G25"/>
    <mergeCell ref="E26:F26"/>
    <mergeCell ref="E27:F27"/>
    <mergeCell ref="E23:F25"/>
    <mergeCell ref="E29:F29"/>
    <mergeCell ref="E28:F28"/>
    <mergeCell ref="N19:O19"/>
    <mergeCell ref="L18:M18"/>
    <mergeCell ref="L19:M19"/>
    <mergeCell ref="P18:Q18"/>
    <mergeCell ref="P19:Q19"/>
    <mergeCell ref="N18:O18"/>
    <mergeCell ref="T41:U41"/>
    <mergeCell ref="G42:G44"/>
    <mergeCell ref="L42:M42"/>
    <mergeCell ref="N42:O42"/>
    <mergeCell ref="P42:Q42"/>
    <mergeCell ref="R42:S42"/>
    <mergeCell ref="T42:U42"/>
    <mergeCell ref="L43:M43"/>
    <mergeCell ref="N43:O43"/>
    <mergeCell ref="P43:Q43"/>
    <mergeCell ref="R43:S43"/>
    <mergeCell ref="T43:U43"/>
    <mergeCell ref="L44:M44"/>
    <mergeCell ref="N44:O44"/>
    <mergeCell ref="P44:Q44"/>
    <mergeCell ref="E42:F44"/>
    <mergeCell ref="R46:S46"/>
    <mergeCell ref="T46:U46"/>
    <mergeCell ref="E45:F45"/>
    <mergeCell ref="L45:M45"/>
    <mergeCell ref="N45:O45"/>
    <mergeCell ref="P45:Q45"/>
    <mergeCell ref="R44:S44"/>
    <mergeCell ref="T44:U44"/>
    <mergeCell ref="R45:S45"/>
    <mergeCell ref="T45:U45"/>
    <mergeCell ref="R47:S47"/>
    <mergeCell ref="T47:U47"/>
    <mergeCell ref="E46:F46"/>
    <mergeCell ref="L46:M46"/>
    <mergeCell ref="E47:F47"/>
    <mergeCell ref="L47:M47"/>
    <mergeCell ref="N47:O47"/>
    <mergeCell ref="P47:Q47"/>
    <mergeCell ref="N46:O46"/>
    <mergeCell ref="P46:Q46"/>
    <mergeCell ref="E48:F48"/>
    <mergeCell ref="L48:M48"/>
    <mergeCell ref="N48:O48"/>
    <mergeCell ref="P48:Q48"/>
    <mergeCell ref="R50:S50"/>
    <mergeCell ref="T50:U50"/>
    <mergeCell ref="E49:F49"/>
    <mergeCell ref="L49:M49"/>
    <mergeCell ref="N49:O49"/>
    <mergeCell ref="P49:Q49"/>
    <mergeCell ref="R48:S48"/>
    <mergeCell ref="T48:U48"/>
    <mergeCell ref="R49:S49"/>
    <mergeCell ref="T49:U49"/>
    <mergeCell ref="R51:S51"/>
    <mergeCell ref="T51:U51"/>
    <mergeCell ref="E50:F50"/>
    <mergeCell ref="L50:M50"/>
    <mergeCell ref="E51:F51"/>
    <mergeCell ref="L51:M51"/>
    <mergeCell ref="N51:O51"/>
    <mergeCell ref="P51:Q51"/>
    <mergeCell ref="N50:O50"/>
    <mergeCell ref="P50:Q50"/>
    <mergeCell ref="E52:F52"/>
    <mergeCell ref="L52:M52"/>
    <mergeCell ref="N52:O52"/>
    <mergeCell ref="P52:Q52"/>
    <mergeCell ref="R54:S54"/>
    <mergeCell ref="T54:U54"/>
    <mergeCell ref="E53:F53"/>
    <mergeCell ref="L53:M53"/>
    <mergeCell ref="N53:O53"/>
    <mergeCell ref="P53:Q53"/>
    <mergeCell ref="R52:S52"/>
    <mergeCell ref="T52:U52"/>
    <mergeCell ref="R53:S53"/>
    <mergeCell ref="T53:U53"/>
    <mergeCell ref="R55:S55"/>
    <mergeCell ref="T55:U55"/>
    <mergeCell ref="E54:F54"/>
    <mergeCell ref="L54:M54"/>
    <mergeCell ref="E55:F55"/>
    <mergeCell ref="L55:M55"/>
    <mergeCell ref="N55:O55"/>
    <mergeCell ref="P55:Q55"/>
    <mergeCell ref="N54:O54"/>
    <mergeCell ref="P54:Q54"/>
    <mergeCell ref="E56:F56"/>
    <mergeCell ref="L56:M56"/>
    <mergeCell ref="N56:O56"/>
    <mergeCell ref="P56:Q56"/>
    <mergeCell ref="R58:S58"/>
    <mergeCell ref="T58:U58"/>
    <mergeCell ref="E57:F57"/>
    <mergeCell ref="L57:M57"/>
    <mergeCell ref="N57:O57"/>
    <mergeCell ref="P57:Q57"/>
    <mergeCell ref="R56:S56"/>
    <mergeCell ref="T56:U56"/>
    <mergeCell ref="R57:S57"/>
    <mergeCell ref="T57:U57"/>
    <mergeCell ref="R59:S59"/>
    <mergeCell ref="T59:U59"/>
    <mergeCell ref="E58:F58"/>
    <mergeCell ref="L58:M58"/>
    <mergeCell ref="E59:F59"/>
    <mergeCell ref="L59:M59"/>
    <mergeCell ref="N59:O59"/>
    <mergeCell ref="P59:Q59"/>
    <mergeCell ref="N58:O58"/>
    <mergeCell ref="P58:Q58"/>
    <mergeCell ref="E60:F60"/>
    <mergeCell ref="L60:M60"/>
    <mergeCell ref="N60:O60"/>
    <mergeCell ref="P60:Q60"/>
    <mergeCell ref="R62:S62"/>
    <mergeCell ref="T62:U62"/>
    <mergeCell ref="E61:F61"/>
    <mergeCell ref="L61:M61"/>
    <mergeCell ref="N61:O61"/>
    <mergeCell ref="P61:Q61"/>
    <mergeCell ref="R60:S60"/>
    <mergeCell ref="T60:U60"/>
    <mergeCell ref="R61:S61"/>
    <mergeCell ref="T61:U61"/>
    <mergeCell ref="R63:S63"/>
    <mergeCell ref="T63:U63"/>
    <mergeCell ref="E62:F62"/>
    <mergeCell ref="L62:M62"/>
    <mergeCell ref="E63:F63"/>
    <mergeCell ref="L63:M63"/>
    <mergeCell ref="N63:O63"/>
    <mergeCell ref="P63:Q63"/>
    <mergeCell ref="N62:O62"/>
    <mergeCell ref="P62:Q62"/>
    <mergeCell ref="L65:M65"/>
    <mergeCell ref="N65:O65"/>
    <mergeCell ref="P65:Q65"/>
    <mergeCell ref="R65:S65"/>
    <mergeCell ref="L66:M66"/>
    <mergeCell ref="N66:O66"/>
    <mergeCell ref="P66:Q66"/>
    <mergeCell ref="R66:S66"/>
  </mergeCells>
  <printOptions horizontalCentered="1"/>
  <pageMargins left="0.31" right="0.27" top="0.56" bottom="0.38" header="0.45" footer="0.42"/>
  <pageSetup blackAndWhite="1" horizontalDpi="300" verticalDpi="300" orientation="portrait" paperSize="9" r:id="rId2"/>
  <colBreaks count="1" manualBreakCount="1">
    <brk id="21" min="1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84"/>
  <sheetViews>
    <sheetView tabSelected="1" zoomScaleSheetLayoutView="100" workbookViewId="0" topLeftCell="A1">
      <pane xSplit="6" topLeftCell="G1" activePane="topRight" state="frozen"/>
      <selection pane="topLeft" activeCell="A1" sqref="A1"/>
      <selection pane="topRight" activeCell="F5" sqref="F5"/>
    </sheetView>
  </sheetViews>
  <sheetFormatPr defaultColWidth="9.00390625" defaultRowHeight="13.5"/>
  <cols>
    <col min="1" max="1" width="3.375" style="1" customWidth="1"/>
    <col min="2" max="2" width="5.75390625" style="2" hidden="1" customWidth="1"/>
    <col min="3" max="3" width="4.125" style="1" hidden="1" customWidth="1"/>
    <col min="4" max="4" width="3.00390625" style="3" hidden="1" customWidth="1"/>
    <col min="5" max="5" width="3.25390625" style="1" customWidth="1"/>
    <col min="6" max="6" width="12.125" style="4" customWidth="1"/>
    <col min="7" max="7" width="2.625" style="4" hidden="1" customWidth="1"/>
    <col min="8" max="10" width="8.625" style="4" customWidth="1"/>
    <col min="11" max="11" width="5.25390625" style="4" hidden="1" customWidth="1"/>
    <col min="12" max="21" width="4.625" style="4" customWidth="1"/>
    <col min="22" max="22" width="1.75390625" style="1" customWidth="1"/>
    <col min="23" max="23" width="2.625" style="1" hidden="1" customWidth="1"/>
    <col min="24" max="25" width="1.625" style="1" hidden="1" customWidth="1"/>
    <col min="26" max="26" width="1.625" style="5" hidden="1" customWidth="1"/>
    <col min="27" max="27" width="7.375" style="5" hidden="1" customWidth="1"/>
    <col min="28" max="28" width="1.00390625" style="1" hidden="1" customWidth="1"/>
    <col min="29" max="30" width="7.00390625" style="1" hidden="1" customWidth="1"/>
    <col min="31" max="32" width="5.50390625" style="1" hidden="1" customWidth="1"/>
    <col min="33" max="33" width="8.875" style="1" customWidth="1"/>
    <col min="34" max="16384" width="9.00390625" style="1" customWidth="1"/>
  </cols>
  <sheetData>
    <row r="1" ht="11.25" customHeight="1"/>
    <row r="2" spans="2:5" ht="12" hidden="1">
      <c r="B2" s="2">
        <f>IF(AND(R18=100,R37=100,R65=100,COUNTIF(B15:B60,"OK")=21),10,7)</f>
        <v>7</v>
      </c>
      <c r="E2" s="1" t="str">
        <f>IF(B2=7,F72,F69)</f>
        <v>（様式７）</v>
      </c>
    </row>
    <row r="3" spans="5:21" ht="16.5" customHeight="1" hidden="1">
      <c r="E3" s="6"/>
      <c r="F3" s="7"/>
      <c r="G3" s="7"/>
      <c r="H3" s="8" t="str">
        <f>IF($B$2=7,$E$73,$E$71)</f>
        <v>平成１７年９月１１日執行衆議院議員総選挙開票中間速報表（小選挙区）　　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</row>
    <row r="4" ht="12">
      <c r="E4" s="4" t="str">
        <f>F80</f>
        <v>（様式１０－３）</v>
      </c>
    </row>
    <row r="5" ht="16.5" customHeight="1">
      <c r="H5" s="10" t="str">
        <f>E71</f>
        <v>平成１７年９月１１日執行衆議院議員総選挙開票結果調（小選挙区）</v>
      </c>
    </row>
    <row r="8" spans="5:16" ht="12">
      <c r="E8" s="4" t="str">
        <f>F84</f>
        <v>（第３区）</v>
      </c>
      <c r="L8" s="11" t="str">
        <f>L75</f>
        <v>県選管速報時刻</v>
      </c>
      <c r="M8" s="12" t="str">
        <f>M11</f>
        <v>0</v>
      </c>
      <c r="N8" s="11" t="str">
        <f>N75</f>
        <v>時</v>
      </c>
      <c r="O8" s="12" t="str">
        <f>O11</f>
        <v>52</v>
      </c>
      <c r="P8" s="9" t="s">
        <v>17</v>
      </c>
    </row>
    <row r="9" spans="12:16" ht="12" hidden="1">
      <c r="L9" s="11"/>
      <c r="M9" s="12"/>
      <c r="N9" s="11"/>
      <c r="O9" s="12"/>
      <c r="P9" s="9"/>
    </row>
    <row r="10" spans="12:16" ht="12" hidden="1">
      <c r="L10" s="11"/>
      <c r="M10" s="12"/>
      <c r="N10" s="11"/>
      <c r="O10" s="12"/>
      <c r="P10" s="9"/>
    </row>
    <row r="11" spans="5:32" ht="13.5" hidden="1">
      <c r="E11" s="1" t="s">
        <v>18</v>
      </c>
      <c r="L11" s="11" t="str">
        <f>L$75</f>
        <v>県選管速報時刻</v>
      </c>
      <c r="M11" s="13" t="s">
        <v>19</v>
      </c>
      <c r="N11" s="14" t="s">
        <v>20</v>
      </c>
      <c r="O11" s="13" t="s">
        <v>101</v>
      </c>
      <c r="P11" s="15" t="str">
        <f>IF($B$2=7,P$75,"分")</f>
        <v>分（</v>
      </c>
      <c r="Q11" s="13" t="s">
        <v>98</v>
      </c>
      <c r="R11" s="14" t="str">
        <f>IF($B$2=7,R$75,"")</f>
        <v>時</v>
      </c>
      <c r="S11" s="13" t="s">
        <v>102</v>
      </c>
      <c r="T11" s="16" t="str">
        <f>IF($B$2=7,T$75,"")</f>
        <v>分現在）</v>
      </c>
      <c r="U11" s="17"/>
      <c r="W11" s="18" t="s">
        <v>24</v>
      </c>
      <c r="X11" s="18" t="s">
        <v>0</v>
      </c>
      <c r="Y11" s="18" t="s">
        <v>0</v>
      </c>
      <c r="Z11" s="19" t="s">
        <v>0</v>
      </c>
      <c r="AA11" s="20" t="s">
        <v>1</v>
      </c>
      <c r="AB11" s="18"/>
      <c r="AC11" s="18" t="s">
        <v>0</v>
      </c>
      <c r="AD11" s="18" t="s">
        <v>0</v>
      </c>
      <c r="AE11" s="21"/>
      <c r="AF11" s="18"/>
    </row>
    <row r="12" spans="2:32" ht="12.75" customHeight="1" hidden="1">
      <c r="B12" s="2">
        <f>IF(AND(R18=100,B15="OK"),10,7)</f>
        <v>7</v>
      </c>
      <c r="D12" s="22"/>
      <c r="E12" s="23" t="s">
        <v>25</v>
      </c>
      <c r="F12" s="24"/>
      <c r="G12" s="25" t="s">
        <v>26</v>
      </c>
      <c r="H12" s="26" t="s">
        <v>103</v>
      </c>
      <c r="I12" s="27" t="s">
        <v>104</v>
      </c>
      <c r="J12" s="27" t="s">
        <v>29</v>
      </c>
      <c r="K12" s="27"/>
      <c r="L12" s="28" t="s">
        <v>30</v>
      </c>
      <c r="M12" s="29"/>
      <c r="N12" s="28" t="s">
        <v>31</v>
      </c>
      <c r="O12" s="29"/>
      <c r="P12" s="28" t="s">
        <v>32</v>
      </c>
      <c r="Q12" s="29"/>
      <c r="R12" s="28" t="s">
        <v>33</v>
      </c>
      <c r="S12" s="29"/>
      <c r="T12" s="28" t="s">
        <v>34</v>
      </c>
      <c r="U12" s="30"/>
      <c r="W12" s="18" t="s">
        <v>26</v>
      </c>
      <c r="X12" s="18" t="s">
        <v>2</v>
      </c>
      <c r="Y12" s="18" t="s">
        <v>3</v>
      </c>
      <c r="Z12" s="19" t="s">
        <v>4</v>
      </c>
      <c r="AA12" s="20" t="s">
        <v>5</v>
      </c>
      <c r="AB12" s="18"/>
      <c r="AC12" s="18"/>
      <c r="AD12" s="18"/>
      <c r="AE12" s="21" t="s">
        <v>6</v>
      </c>
      <c r="AF12" s="18" t="s">
        <v>35</v>
      </c>
    </row>
    <row r="13" spans="4:32" ht="12.75" customHeight="1" hidden="1">
      <c r="D13" s="22"/>
      <c r="E13" s="31"/>
      <c r="F13" s="32"/>
      <c r="G13" s="33"/>
      <c r="H13" s="34"/>
      <c r="I13" s="35"/>
      <c r="J13" s="35"/>
      <c r="K13" s="35"/>
      <c r="L13" s="36" t="s">
        <v>36</v>
      </c>
      <c r="M13" s="37"/>
      <c r="N13" s="36" t="s">
        <v>36</v>
      </c>
      <c r="O13" s="37"/>
      <c r="P13" s="36" t="s">
        <v>37</v>
      </c>
      <c r="Q13" s="37"/>
      <c r="R13" s="36"/>
      <c r="S13" s="37"/>
      <c r="T13" s="36"/>
      <c r="U13" s="38"/>
      <c r="W13" s="18"/>
      <c r="X13" s="18" t="s">
        <v>7</v>
      </c>
      <c r="Y13" s="18" t="s">
        <v>8</v>
      </c>
      <c r="Z13" s="19" t="s">
        <v>9</v>
      </c>
      <c r="AA13" s="20" t="s">
        <v>38</v>
      </c>
      <c r="AB13" s="18"/>
      <c r="AC13" s="18" t="s">
        <v>10</v>
      </c>
      <c r="AD13" s="18" t="s">
        <v>11</v>
      </c>
      <c r="AE13" s="21" t="s">
        <v>12</v>
      </c>
      <c r="AF13" s="18" t="s">
        <v>39</v>
      </c>
    </row>
    <row r="14" spans="4:32" ht="12.75" customHeight="1" hidden="1">
      <c r="D14" s="22"/>
      <c r="E14" s="39"/>
      <c r="F14" s="40"/>
      <c r="G14" s="41"/>
      <c r="H14" s="42" t="s">
        <v>40</v>
      </c>
      <c r="I14" s="43" t="s">
        <v>41</v>
      </c>
      <c r="J14" s="43" t="s">
        <v>42</v>
      </c>
      <c r="K14" s="43" t="s">
        <v>13</v>
      </c>
      <c r="L14" s="44"/>
      <c r="M14" s="45"/>
      <c r="N14" s="44"/>
      <c r="O14" s="45"/>
      <c r="P14" s="44"/>
      <c r="Q14" s="45"/>
      <c r="R14" s="44"/>
      <c r="S14" s="45"/>
      <c r="T14" s="44"/>
      <c r="U14" s="46"/>
      <c r="W14" s="47"/>
      <c r="X14" s="47"/>
      <c r="Y14" s="47"/>
      <c r="Z14" s="48"/>
      <c r="AA14" s="49"/>
      <c r="AB14" s="47"/>
      <c r="AC14" s="47"/>
      <c r="AD14" s="47"/>
      <c r="AE14" s="50"/>
      <c r="AF14" s="51"/>
    </row>
    <row r="15" spans="2:32" ht="14.25" customHeight="1" hidden="1">
      <c r="B15" s="2" t="str">
        <f>IF(G15="","未入力",IF(OR(AC15=0,AD15=0),"OK","ERROR"))</f>
        <v>OK</v>
      </c>
      <c r="C15" s="52">
        <v>1</v>
      </c>
      <c r="D15" s="3">
        <f>IF($B$2=10,"",AF15)</f>
      </c>
      <c r="E15" s="53" t="s">
        <v>43</v>
      </c>
      <c r="F15" s="54"/>
      <c r="G15" s="55">
        <v>1</v>
      </c>
      <c r="H15" s="56">
        <v>99328</v>
      </c>
      <c r="I15" s="57">
        <v>129094</v>
      </c>
      <c r="J15" s="57">
        <v>11779</v>
      </c>
      <c r="K15" s="57"/>
      <c r="L15" s="58">
        <v>240201</v>
      </c>
      <c r="M15" s="59"/>
      <c r="N15" s="58"/>
      <c r="O15" s="59"/>
      <c r="P15" s="58"/>
      <c r="Q15" s="59"/>
      <c r="R15" s="58"/>
      <c r="S15" s="59"/>
      <c r="T15" s="58"/>
      <c r="U15" s="60"/>
      <c r="W15" s="1">
        <f>C15-G15</f>
        <v>0</v>
      </c>
      <c r="X15" s="1">
        <f>SUM(H15:K15)-L15</f>
        <v>0</v>
      </c>
      <c r="Y15" s="1">
        <f>SUM(L15:N15)-P15</f>
        <v>240201</v>
      </c>
      <c r="Z15" s="5">
        <f>AA15-P15-R15-T15</f>
        <v>243598</v>
      </c>
      <c r="AA15" s="61">
        <v>243598</v>
      </c>
      <c r="AC15" s="1">
        <f>IF(AND(N15=0,P15=0,R15=0,T15=0,X15=0,W15=0),0,1)</f>
        <v>0</v>
      </c>
      <c r="AD15" s="1">
        <f>IF(AND(W15=0,X15=0,Y15=0,Z15=0),0,1)</f>
        <v>1</v>
      </c>
      <c r="AE15" s="21" t="str">
        <f>IF(AND(AD15=0,AA15&lt;&gt;0),"確","未確定")</f>
        <v>未確定</v>
      </c>
      <c r="AF15" s="62">
        <f>IF(AE15="確",AE15,"")</f>
      </c>
    </row>
    <row r="16" spans="5:32" ht="14.25" customHeight="1" hidden="1">
      <c r="E16" s="63" t="s">
        <v>44</v>
      </c>
      <c r="F16" s="64"/>
      <c r="G16" s="65"/>
      <c r="H16" s="66">
        <f aca="true" t="shared" si="0" ref="H16:M16">H15</f>
        <v>99328</v>
      </c>
      <c r="I16" s="67">
        <f t="shared" si="0"/>
        <v>129094</v>
      </c>
      <c r="J16" s="67">
        <f t="shared" si="0"/>
        <v>11779</v>
      </c>
      <c r="K16" s="67">
        <f t="shared" si="0"/>
        <v>0</v>
      </c>
      <c r="L16" s="68">
        <f t="shared" si="0"/>
        <v>240201</v>
      </c>
      <c r="M16" s="69">
        <f t="shared" si="0"/>
        <v>0</v>
      </c>
      <c r="N16" s="68">
        <f>IF(N15="","",SUM(N15:N15))</f>
      </c>
      <c r="O16" s="69">
        <f>SUM(O13:O15)</f>
        <v>0</v>
      </c>
      <c r="P16" s="68">
        <f>IF(N16="","",SUM(L16:O16))</f>
      </c>
      <c r="Q16" s="69">
        <f>SUM(Q13:Q15)</f>
        <v>0</v>
      </c>
      <c r="R16" s="70">
        <f>IF(R15="","",R15)</f>
      </c>
      <c r="S16" s="71">
        <f>S15</f>
        <v>0</v>
      </c>
      <c r="T16" s="68">
        <f>IF(T15="","",T15)</f>
      </c>
      <c r="U16" s="72">
        <f>U15</f>
        <v>0</v>
      </c>
      <c r="X16" s="1">
        <f>SUM(H16:K16)-L16</f>
        <v>0</v>
      </c>
      <c r="Y16" s="1">
        <f>IF(N16="",0,SUM(L16:N16)-P16)</f>
        <v>0</v>
      </c>
      <c r="Z16" s="5">
        <f>IF(OR(R16="",T16=""),0,AA16-P16-R16-T16)</f>
        <v>0</v>
      </c>
      <c r="AA16" s="20">
        <f>AA15</f>
        <v>243598</v>
      </c>
      <c r="AC16" s="1">
        <f>IF(AND(N16=0,P16=0,R16=0,T16=0,X16=0),0,1)</f>
        <v>1</v>
      </c>
      <c r="AD16" s="1">
        <f>IF(AND(X16=0,Y16=0,Z16=0),0,1)</f>
        <v>0</v>
      </c>
      <c r="AE16" s="21" t="str">
        <f>IF(AND(AD16=0,AA16&lt;&gt;0),"確","未確定")</f>
        <v>確</v>
      </c>
      <c r="AF16" s="73" t="str">
        <f>IF(AE16="確",AE16,"")</f>
        <v>確</v>
      </c>
    </row>
    <row r="17" spans="8:21" ht="14.25" customHeight="1" hidden="1">
      <c r="H17" s="74"/>
      <c r="I17" s="74"/>
      <c r="J17" s="74"/>
      <c r="K17" s="74"/>
      <c r="L17" s="75"/>
      <c r="M17" s="75"/>
      <c r="N17" s="74"/>
      <c r="O17" s="74"/>
      <c r="P17" s="74"/>
      <c r="Q17" s="74"/>
      <c r="R17" s="74"/>
      <c r="S17" s="74"/>
      <c r="T17" s="74"/>
      <c r="U17" s="74"/>
    </row>
    <row r="18" spans="6:21" ht="14.25" customHeight="1" hidden="1">
      <c r="F18" s="26" t="s">
        <v>45</v>
      </c>
      <c r="G18" s="27"/>
      <c r="H18" s="76">
        <v>243598</v>
      </c>
      <c r="I18" s="77" t="s">
        <v>46</v>
      </c>
      <c r="J18" s="78">
        <f>IF(P15&gt;0,P15+R15+T15,L15)</f>
        <v>240201</v>
      </c>
      <c r="K18" s="79"/>
      <c r="L18" s="80" t="s">
        <v>47</v>
      </c>
      <c r="M18" s="81"/>
      <c r="N18" s="82">
        <f>H18-J18</f>
        <v>3397</v>
      </c>
      <c r="O18" s="83"/>
      <c r="P18" s="84" t="s">
        <v>48</v>
      </c>
      <c r="Q18" s="81"/>
      <c r="R18" s="85">
        <f>IF(L16=0,0,ROUND(J18/H18*100,2))</f>
        <v>98.61</v>
      </c>
      <c r="S18" s="86"/>
      <c r="T18" s="74"/>
      <c r="U18" s="74"/>
    </row>
    <row r="19" spans="6:21" ht="14.25" customHeight="1" hidden="1">
      <c r="F19" s="42" t="s">
        <v>49</v>
      </c>
      <c r="G19" s="43"/>
      <c r="H19" s="87">
        <f>IF(H18=AA16,"",F75)</f>
      </c>
      <c r="I19" s="88" t="s">
        <v>50</v>
      </c>
      <c r="J19" s="89"/>
      <c r="K19" s="90"/>
      <c r="L19" s="91" t="s">
        <v>51</v>
      </c>
      <c r="M19" s="92"/>
      <c r="N19" s="93">
        <f>H19</f>
      </c>
      <c r="O19" s="94"/>
      <c r="P19" s="95" t="s">
        <v>52</v>
      </c>
      <c r="Q19" s="92"/>
      <c r="R19" s="93">
        <f>H19</f>
      </c>
      <c r="S19" s="94"/>
      <c r="T19" s="74"/>
      <c r="U19" s="74"/>
    </row>
    <row r="20" spans="8:21" ht="12" hidden="1"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8:21" ht="12" hidden="1"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5:32" ht="13.5" hidden="1">
      <c r="E22" s="1" t="s">
        <v>53</v>
      </c>
      <c r="H22" s="74"/>
      <c r="I22" s="74"/>
      <c r="J22" s="74"/>
      <c r="K22" s="74"/>
      <c r="L22" s="96"/>
      <c r="M22" s="97"/>
      <c r="N22" s="97"/>
      <c r="O22" s="97"/>
      <c r="P22" s="97"/>
      <c r="Q22" s="97"/>
      <c r="R22" s="97"/>
      <c r="S22" s="97"/>
      <c r="T22" s="75"/>
      <c r="U22" s="98"/>
      <c r="W22" s="18" t="s">
        <v>24</v>
      </c>
      <c r="X22" s="18" t="s">
        <v>0</v>
      </c>
      <c r="Y22" s="18" t="s">
        <v>0</v>
      </c>
      <c r="Z22" s="19" t="s">
        <v>0</v>
      </c>
      <c r="AA22" s="20" t="s">
        <v>1</v>
      </c>
      <c r="AB22" s="18"/>
      <c r="AC22" s="18" t="s">
        <v>0</v>
      </c>
      <c r="AD22" s="18" t="s">
        <v>0</v>
      </c>
      <c r="AE22" s="21"/>
      <c r="AF22" s="18"/>
    </row>
    <row r="23" spans="2:32" ht="12.75" customHeight="1" hidden="1">
      <c r="B23" s="2">
        <f>IF(AND(R37=100,COUNTIF(B26:B33,"OK")=7),10,7)</f>
        <v>10</v>
      </c>
      <c r="E23" s="23" t="s">
        <v>25</v>
      </c>
      <c r="F23" s="24"/>
      <c r="G23" s="25" t="s">
        <v>26</v>
      </c>
      <c r="H23" s="79" t="s">
        <v>54</v>
      </c>
      <c r="I23" s="99" t="s">
        <v>55</v>
      </c>
      <c r="J23" s="99" t="s">
        <v>56</v>
      </c>
      <c r="K23" s="100"/>
      <c r="L23" s="80" t="s">
        <v>30</v>
      </c>
      <c r="M23" s="81"/>
      <c r="N23" s="80" t="s">
        <v>31</v>
      </c>
      <c r="O23" s="81"/>
      <c r="P23" s="80" t="s">
        <v>32</v>
      </c>
      <c r="Q23" s="81"/>
      <c r="R23" s="80" t="s">
        <v>33</v>
      </c>
      <c r="S23" s="81"/>
      <c r="T23" s="80" t="s">
        <v>34</v>
      </c>
      <c r="U23" s="101"/>
      <c r="W23" s="18" t="s">
        <v>26</v>
      </c>
      <c r="X23" s="18" t="s">
        <v>2</v>
      </c>
      <c r="Y23" s="18" t="s">
        <v>3</v>
      </c>
      <c r="Z23" s="19" t="s">
        <v>4</v>
      </c>
      <c r="AA23" s="20" t="s">
        <v>5</v>
      </c>
      <c r="AB23" s="18"/>
      <c r="AC23" s="18"/>
      <c r="AD23" s="18"/>
      <c r="AE23" s="21" t="s">
        <v>6</v>
      </c>
      <c r="AF23" s="18" t="s">
        <v>35</v>
      </c>
    </row>
    <row r="24" spans="5:32" ht="12.75" customHeight="1" hidden="1">
      <c r="E24" s="31"/>
      <c r="F24" s="32"/>
      <c r="G24" s="33"/>
      <c r="H24" s="102"/>
      <c r="I24" s="103"/>
      <c r="J24" s="103"/>
      <c r="K24" s="104"/>
      <c r="L24" s="105" t="s">
        <v>36</v>
      </c>
      <c r="M24" s="106"/>
      <c r="N24" s="105" t="s">
        <v>36</v>
      </c>
      <c r="O24" s="106"/>
      <c r="P24" s="105" t="s">
        <v>37</v>
      </c>
      <c r="Q24" s="106"/>
      <c r="R24" s="105"/>
      <c r="S24" s="106"/>
      <c r="T24" s="105"/>
      <c r="U24" s="107"/>
      <c r="W24" s="18"/>
      <c r="X24" s="18" t="s">
        <v>7</v>
      </c>
      <c r="Y24" s="18" t="s">
        <v>8</v>
      </c>
      <c r="Z24" s="19" t="s">
        <v>9</v>
      </c>
      <c r="AA24" s="20" t="s">
        <v>38</v>
      </c>
      <c r="AB24" s="18"/>
      <c r="AC24" s="18" t="s">
        <v>10</v>
      </c>
      <c r="AD24" s="18" t="s">
        <v>11</v>
      </c>
      <c r="AE24" s="21" t="s">
        <v>12</v>
      </c>
      <c r="AF24" s="18" t="s">
        <v>39</v>
      </c>
    </row>
    <row r="25" spans="5:32" ht="12.75" customHeight="1" hidden="1">
      <c r="E25" s="39"/>
      <c r="F25" s="40"/>
      <c r="G25" s="41"/>
      <c r="H25" s="90" t="s">
        <v>40</v>
      </c>
      <c r="I25" s="108" t="s">
        <v>42</v>
      </c>
      <c r="J25" s="108" t="s">
        <v>41</v>
      </c>
      <c r="K25" s="109" t="s">
        <v>13</v>
      </c>
      <c r="L25" s="91"/>
      <c r="M25" s="92"/>
      <c r="N25" s="91"/>
      <c r="O25" s="92"/>
      <c r="P25" s="91"/>
      <c r="Q25" s="92"/>
      <c r="R25" s="91"/>
      <c r="S25" s="92"/>
      <c r="T25" s="91"/>
      <c r="U25" s="110"/>
      <c r="W25" s="47"/>
      <c r="X25" s="47"/>
      <c r="Y25" s="47"/>
      <c r="Z25" s="48"/>
      <c r="AA25" s="49"/>
      <c r="AB25" s="47"/>
      <c r="AC25" s="47"/>
      <c r="AD25" s="47"/>
      <c r="AE25" s="50"/>
      <c r="AF25" s="51"/>
    </row>
    <row r="26" spans="2:32" ht="14.25" customHeight="1" hidden="1">
      <c r="B26" s="2" t="str">
        <f>IF(G26="","未入力",IF(OR(AC26=0,AD26=0),"OK","ERROR"))</f>
        <v>OK</v>
      </c>
      <c r="C26" s="52">
        <v>3</v>
      </c>
      <c r="D26" s="3" t="str">
        <f>IF($B$2=10,"",AF26)</f>
        <v>確</v>
      </c>
      <c r="E26" s="53" t="s">
        <v>57</v>
      </c>
      <c r="F26" s="54"/>
      <c r="G26" s="111">
        <v>3</v>
      </c>
      <c r="H26" s="112">
        <v>26414</v>
      </c>
      <c r="I26" s="57">
        <v>2760</v>
      </c>
      <c r="J26" s="57">
        <v>35232</v>
      </c>
      <c r="K26" s="57"/>
      <c r="L26" s="113">
        <v>64406</v>
      </c>
      <c r="M26" s="114"/>
      <c r="N26" s="113">
        <v>1411</v>
      </c>
      <c r="O26" s="114"/>
      <c r="P26" s="113">
        <v>65817</v>
      </c>
      <c r="Q26" s="114"/>
      <c r="R26" s="113">
        <v>0</v>
      </c>
      <c r="S26" s="114"/>
      <c r="T26" s="113">
        <v>1</v>
      </c>
      <c r="U26" s="115"/>
      <c r="W26" s="4">
        <f aca="true" t="shared" si="1" ref="W26:W34">C26-G26</f>
        <v>0</v>
      </c>
      <c r="X26" s="1">
        <f aca="true" t="shared" si="2" ref="X26:X35">SUM(H26:K26)-L26</f>
        <v>0</v>
      </c>
      <c r="Y26" s="1">
        <f>SUM(L26:N26)-P26</f>
        <v>0</v>
      </c>
      <c r="Z26" s="5">
        <f>AA26-P26-R26-T26</f>
        <v>0</v>
      </c>
      <c r="AA26" s="61">
        <v>65818</v>
      </c>
      <c r="AC26" s="1">
        <f aca="true" t="shared" si="3" ref="AC26:AC33">IF(AND(N26=0,P26=0,R26=0,T26=0,X26=0,W26=0),0,1)</f>
        <v>1</v>
      </c>
      <c r="AD26" s="1">
        <f aca="true" t="shared" si="4" ref="AD26:AD33">IF(AND(W26=0,X26=0,Y26=0,Z26=0),0,1)</f>
        <v>0</v>
      </c>
      <c r="AE26" s="116" t="str">
        <f aca="true" t="shared" si="5" ref="AE26:AE35">IF(AND(AD26=0,AA26&lt;&gt;0),"確","未確定")</f>
        <v>確</v>
      </c>
      <c r="AF26" s="117" t="str">
        <f aca="true" t="shared" si="6" ref="AF26:AF35">IF(AE26="確",AE26,"")</f>
        <v>確</v>
      </c>
    </row>
    <row r="27" spans="2:32" ht="14.25" customHeight="1" hidden="1">
      <c r="B27" s="2" t="str">
        <f>IF(G27="","未入力",IF(OR(AC27=0,AD27=0),"OK","ERROR"))</f>
        <v>OK</v>
      </c>
      <c r="C27" s="52">
        <v>6</v>
      </c>
      <c r="D27" s="3" t="str">
        <f>IF($B$2=10,"",AF27)</f>
        <v>確</v>
      </c>
      <c r="E27" s="118" t="s">
        <v>58</v>
      </c>
      <c r="F27" s="119"/>
      <c r="G27" s="120">
        <v>6</v>
      </c>
      <c r="H27" s="121">
        <v>12860</v>
      </c>
      <c r="I27" s="122">
        <v>1842</v>
      </c>
      <c r="J27" s="122">
        <v>21634</v>
      </c>
      <c r="K27" s="122"/>
      <c r="L27" s="123">
        <v>36336</v>
      </c>
      <c r="M27" s="124"/>
      <c r="N27" s="123">
        <v>789</v>
      </c>
      <c r="O27" s="124"/>
      <c r="P27" s="123">
        <v>37125</v>
      </c>
      <c r="Q27" s="124"/>
      <c r="R27" s="123">
        <v>0</v>
      </c>
      <c r="S27" s="124"/>
      <c r="T27" s="123">
        <v>1</v>
      </c>
      <c r="U27" s="125"/>
      <c r="W27" s="4">
        <f t="shared" si="1"/>
        <v>0</v>
      </c>
      <c r="X27" s="1">
        <f t="shared" si="2"/>
        <v>0</v>
      </c>
      <c r="Y27" s="1">
        <f>SUM(L27:N27)-P27</f>
        <v>0</v>
      </c>
      <c r="Z27" s="5">
        <f>AA27-P27-R27-T27</f>
        <v>0</v>
      </c>
      <c r="AA27" s="61">
        <v>37126</v>
      </c>
      <c r="AC27" s="1">
        <f t="shared" si="3"/>
        <v>1</v>
      </c>
      <c r="AD27" s="1">
        <f t="shared" si="4"/>
        <v>0</v>
      </c>
      <c r="AE27" s="21" t="str">
        <f t="shared" si="5"/>
        <v>確</v>
      </c>
      <c r="AF27" s="1" t="str">
        <f t="shared" si="6"/>
        <v>確</v>
      </c>
    </row>
    <row r="28" spans="2:32" ht="14.25" customHeight="1" hidden="1">
      <c r="B28" s="2" t="str">
        <f>IF(G28="","未入力",IF(OR(AC28=0,AD28=0),"OK","ERROR"))</f>
        <v>OK</v>
      </c>
      <c r="C28" s="52">
        <v>9</v>
      </c>
      <c r="D28" s="3" t="str">
        <f>IF($B$2=10,"",AF28)</f>
        <v>確</v>
      </c>
      <c r="E28" s="118" t="s">
        <v>59</v>
      </c>
      <c r="F28" s="119"/>
      <c r="G28" s="120">
        <v>9</v>
      </c>
      <c r="H28" s="121">
        <v>24855</v>
      </c>
      <c r="I28" s="122">
        <v>3416</v>
      </c>
      <c r="J28" s="122">
        <v>35963</v>
      </c>
      <c r="K28" s="122"/>
      <c r="L28" s="123">
        <v>64234</v>
      </c>
      <c r="M28" s="124"/>
      <c r="N28" s="123">
        <v>1418</v>
      </c>
      <c r="O28" s="124"/>
      <c r="P28" s="123">
        <v>65652</v>
      </c>
      <c r="Q28" s="124"/>
      <c r="R28" s="123">
        <v>1</v>
      </c>
      <c r="S28" s="124"/>
      <c r="T28" s="123">
        <v>0</v>
      </c>
      <c r="U28" s="125"/>
      <c r="W28" s="4">
        <f t="shared" si="1"/>
        <v>0</v>
      </c>
      <c r="X28" s="1">
        <f t="shared" si="2"/>
        <v>0</v>
      </c>
      <c r="Y28" s="1">
        <f>SUM(L28:N28)-P28</f>
        <v>0</v>
      </c>
      <c r="Z28" s="5">
        <f>AA28-P28-R28-T28</f>
        <v>0</v>
      </c>
      <c r="AA28" s="61">
        <v>65653</v>
      </c>
      <c r="AC28" s="1">
        <f t="shared" si="3"/>
        <v>1</v>
      </c>
      <c r="AD28" s="1">
        <f t="shared" si="4"/>
        <v>0</v>
      </c>
      <c r="AE28" s="21" t="str">
        <f t="shared" si="5"/>
        <v>確</v>
      </c>
      <c r="AF28" s="1" t="str">
        <f t="shared" si="6"/>
        <v>確</v>
      </c>
    </row>
    <row r="29" spans="2:32" ht="14.25" customHeight="1" hidden="1" thickBot="1">
      <c r="B29" s="2" t="str">
        <f>IF(G29="","未入力",IF(OR(AC29=0,AD29=0),"OK","ERROR"))</f>
        <v>OK</v>
      </c>
      <c r="C29" s="52">
        <v>10</v>
      </c>
      <c r="D29" s="3" t="str">
        <f>IF($B$2=10,"",AF29)</f>
        <v>確</v>
      </c>
      <c r="E29" s="63" t="s">
        <v>60</v>
      </c>
      <c r="F29" s="64"/>
      <c r="G29" s="126">
        <v>10</v>
      </c>
      <c r="H29" s="127">
        <v>7857</v>
      </c>
      <c r="I29" s="128">
        <v>1629</v>
      </c>
      <c r="J29" s="128">
        <v>19619</v>
      </c>
      <c r="K29" s="128"/>
      <c r="L29" s="129">
        <v>29105</v>
      </c>
      <c r="M29" s="130"/>
      <c r="N29" s="129">
        <v>721</v>
      </c>
      <c r="O29" s="130"/>
      <c r="P29" s="129">
        <v>29826</v>
      </c>
      <c r="Q29" s="130"/>
      <c r="R29" s="129">
        <v>0</v>
      </c>
      <c r="S29" s="130"/>
      <c r="T29" s="129">
        <v>3</v>
      </c>
      <c r="U29" s="131"/>
      <c r="W29" s="1">
        <f t="shared" si="1"/>
        <v>0</v>
      </c>
      <c r="X29" s="1">
        <f t="shared" si="2"/>
        <v>0</v>
      </c>
      <c r="Y29" s="1">
        <f>SUM(L29:N29)-P29</f>
        <v>0</v>
      </c>
      <c r="Z29" s="5">
        <f>AA29-P29-R29-T29</f>
        <v>0</v>
      </c>
      <c r="AA29" s="61">
        <v>29829</v>
      </c>
      <c r="AC29" s="1">
        <f t="shared" si="3"/>
        <v>1</v>
      </c>
      <c r="AD29" s="1">
        <f t="shared" si="4"/>
        <v>0</v>
      </c>
      <c r="AE29" s="21" t="str">
        <f t="shared" si="5"/>
        <v>確</v>
      </c>
      <c r="AF29" s="1" t="str">
        <f t="shared" si="6"/>
        <v>確</v>
      </c>
    </row>
    <row r="30" spans="3:32" ht="14.25" customHeight="1" hidden="1" thickBot="1">
      <c r="C30" s="52"/>
      <c r="E30" s="132" t="s">
        <v>61</v>
      </c>
      <c r="F30" s="133"/>
      <c r="G30" s="134"/>
      <c r="H30" s="135">
        <f aca="true" t="shared" si="7" ref="H30:M30">SUM(H26:H29)</f>
        <v>71986</v>
      </c>
      <c r="I30" s="136">
        <f t="shared" si="7"/>
        <v>9647</v>
      </c>
      <c r="J30" s="136">
        <f t="shared" si="7"/>
        <v>112448</v>
      </c>
      <c r="K30" s="136">
        <f t="shared" si="7"/>
        <v>0</v>
      </c>
      <c r="L30" s="137">
        <f t="shared" si="7"/>
        <v>194081</v>
      </c>
      <c r="M30" s="138">
        <f t="shared" si="7"/>
        <v>0</v>
      </c>
      <c r="N30" s="137">
        <f>IF(AND(N26="",N27="",N28="",N29=""),"",SUM(N26:N29))</f>
        <v>4339</v>
      </c>
      <c r="O30" s="138">
        <f>SUM(O26:O29)</f>
        <v>0</v>
      </c>
      <c r="P30" s="137">
        <f>IF(N30="","",SUM(L30:O30))</f>
        <v>198420</v>
      </c>
      <c r="Q30" s="138">
        <f>SUM(Q26:Q29)</f>
        <v>0</v>
      </c>
      <c r="R30" s="139">
        <f>IF(AND(R26="",R27="",R28="",R29=""),"",SUM(R26:R29))</f>
        <v>1</v>
      </c>
      <c r="S30" s="140">
        <f>SUM(S26:S29)</f>
        <v>0</v>
      </c>
      <c r="T30" s="137">
        <f>IF(AND(T26="",T27="",T28="",T29=""),"",SUM(T26:T29))</f>
        <v>5</v>
      </c>
      <c r="U30" s="141">
        <f>SUM(U26:U29)</f>
        <v>0</v>
      </c>
      <c r="W30" s="1">
        <f t="shared" si="1"/>
        <v>0</v>
      </c>
      <c r="X30" s="1">
        <f t="shared" si="2"/>
        <v>0</v>
      </c>
      <c r="Y30" s="1">
        <f>IF(N30="",0,SUM(L30:N30)-P30)</f>
        <v>0</v>
      </c>
      <c r="Z30" s="5">
        <f>IF(OR(R30="",T30=""),0,AA30-P30-R30-T30)</f>
        <v>0</v>
      </c>
      <c r="AA30" s="142">
        <f>IF(AA26*AA27*AA28*AA29=0,0,AA26+AA27+AA28+AA29)</f>
        <v>198426</v>
      </c>
      <c r="AC30" s="1">
        <f t="shared" si="3"/>
        <v>1</v>
      </c>
      <c r="AD30" s="1">
        <f t="shared" si="4"/>
        <v>0</v>
      </c>
      <c r="AE30" s="21" t="str">
        <f t="shared" si="5"/>
        <v>確</v>
      </c>
      <c r="AF30" s="1" t="str">
        <f t="shared" si="6"/>
        <v>確</v>
      </c>
    </row>
    <row r="31" spans="2:32" ht="14.25" customHeight="1" hidden="1">
      <c r="B31" s="2" t="str">
        <f>IF(G31="","未入力",IF(OR(AC31=0,AD31=0),"OK","ERROR"))</f>
        <v>OK</v>
      </c>
      <c r="C31" s="52">
        <v>11</v>
      </c>
      <c r="D31" s="3" t="str">
        <f>IF($B$2=10,"",AF31)</f>
        <v>確</v>
      </c>
      <c r="E31" s="143" t="s">
        <v>62</v>
      </c>
      <c r="F31" s="144"/>
      <c r="G31" s="145">
        <v>11</v>
      </c>
      <c r="H31" s="146">
        <v>2091</v>
      </c>
      <c r="I31" s="147">
        <v>272</v>
      </c>
      <c r="J31" s="147">
        <v>3432</v>
      </c>
      <c r="K31" s="147"/>
      <c r="L31" s="148">
        <v>5795</v>
      </c>
      <c r="M31" s="149"/>
      <c r="N31" s="148">
        <v>130</v>
      </c>
      <c r="O31" s="149"/>
      <c r="P31" s="148">
        <v>5925</v>
      </c>
      <c r="Q31" s="149"/>
      <c r="R31" s="148">
        <v>0</v>
      </c>
      <c r="S31" s="149"/>
      <c r="T31" s="148">
        <v>0</v>
      </c>
      <c r="U31" s="150"/>
      <c r="W31" s="1">
        <f t="shared" si="1"/>
        <v>0</v>
      </c>
      <c r="X31" s="1">
        <f t="shared" si="2"/>
        <v>0</v>
      </c>
      <c r="Y31" s="1">
        <f>SUM(L31:N31)-P31</f>
        <v>0</v>
      </c>
      <c r="Z31" s="5">
        <f>AA31-P31-R31-T31</f>
        <v>0</v>
      </c>
      <c r="AA31" s="151">
        <v>5925</v>
      </c>
      <c r="AC31" s="1">
        <f t="shared" si="3"/>
        <v>1</v>
      </c>
      <c r="AD31" s="1">
        <f t="shared" si="4"/>
        <v>0</v>
      </c>
      <c r="AE31" s="21" t="str">
        <f t="shared" si="5"/>
        <v>確</v>
      </c>
      <c r="AF31" s="1" t="str">
        <f t="shared" si="6"/>
        <v>確</v>
      </c>
    </row>
    <row r="32" spans="2:32" ht="14.25" customHeight="1" hidden="1">
      <c r="B32" s="2" t="str">
        <f>IF(G32="","未入力",IF(OR(AC32=0,AD32=0),"OK","ERROR"))</f>
        <v>OK</v>
      </c>
      <c r="C32" s="52">
        <v>12</v>
      </c>
      <c r="D32" s="3" t="str">
        <f>IF($B$2=10,"",AF32)</f>
        <v>確</v>
      </c>
      <c r="E32" s="143" t="s">
        <v>63</v>
      </c>
      <c r="F32" s="144"/>
      <c r="G32" s="152">
        <v>12</v>
      </c>
      <c r="H32" s="146">
        <v>1041</v>
      </c>
      <c r="I32" s="147">
        <v>134</v>
      </c>
      <c r="J32" s="147">
        <v>2539</v>
      </c>
      <c r="K32" s="147"/>
      <c r="L32" s="148">
        <v>3714</v>
      </c>
      <c r="M32" s="149"/>
      <c r="N32" s="148">
        <v>89</v>
      </c>
      <c r="O32" s="149"/>
      <c r="P32" s="148">
        <v>3803</v>
      </c>
      <c r="Q32" s="149"/>
      <c r="R32" s="148">
        <v>0</v>
      </c>
      <c r="S32" s="149"/>
      <c r="T32" s="148">
        <v>0</v>
      </c>
      <c r="U32" s="150"/>
      <c r="W32" s="1">
        <f t="shared" si="1"/>
        <v>0</v>
      </c>
      <c r="X32" s="1">
        <f t="shared" si="2"/>
        <v>0</v>
      </c>
      <c r="Y32" s="1">
        <f>SUM(L32:N32)-P32</f>
        <v>0</v>
      </c>
      <c r="Z32" s="5">
        <f>AA32-P32-R32-T32</f>
        <v>0</v>
      </c>
      <c r="AA32" s="61">
        <v>3803</v>
      </c>
      <c r="AC32" s="1">
        <f t="shared" si="3"/>
        <v>1</v>
      </c>
      <c r="AD32" s="1">
        <f t="shared" si="4"/>
        <v>0</v>
      </c>
      <c r="AE32" s="21" t="str">
        <f t="shared" si="5"/>
        <v>確</v>
      </c>
      <c r="AF32" s="1" t="str">
        <f t="shared" si="6"/>
        <v>確</v>
      </c>
    </row>
    <row r="33" spans="2:32" ht="14.25" customHeight="1" hidden="1" thickBot="1">
      <c r="B33" s="2" t="str">
        <f>IF(G33="","未入力",IF(OR(AC33=0,AD33=0),"OK","ERROR"))</f>
        <v>OK</v>
      </c>
      <c r="C33" s="52">
        <v>13</v>
      </c>
      <c r="D33" s="3" t="str">
        <f>IF($B$2=10,"",AF33)</f>
        <v>確</v>
      </c>
      <c r="E33" s="153" t="s">
        <v>64</v>
      </c>
      <c r="F33" s="154"/>
      <c r="G33" s="155">
        <v>13</v>
      </c>
      <c r="H33" s="156">
        <v>8787</v>
      </c>
      <c r="I33" s="157">
        <v>1462</v>
      </c>
      <c r="J33" s="157">
        <v>11366</v>
      </c>
      <c r="K33" s="157"/>
      <c r="L33" s="158">
        <v>21615</v>
      </c>
      <c r="M33" s="159"/>
      <c r="N33" s="158">
        <v>546</v>
      </c>
      <c r="O33" s="159"/>
      <c r="P33" s="158">
        <v>22161</v>
      </c>
      <c r="Q33" s="159"/>
      <c r="R33" s="158">
        <v>0</v>
      </c>
      <c r="S33" s="159"/>
      <c r="T33" s="158">
        <v>0</v>
      </c>
      <c r="U33" s="160"/>
      <c r="W33" s="1">
        <f t="shared" si="1"/>
        <v>0</v>
      </c>
      <c r="X33" s="1">
        <f t="shared" si="2"/>
        <v>0</v>
      </c>
      <c r="Y33" s="1">
        <f>SUM(L33:N33)-P33</f>
        <v>0</v>
      </c>
      <c r="Z33" s="5">
        <f>AA33-P33-R33-T33</f>
        <v>0</v>
      </c>
      <c r="AA33" s="61">
        <v>22161</v>
      </c>
      <c r="AC33" s="1">
        <f t="shared" si="3"/>
        <v>1</v>
      </c>
      <c r="AD33" s="1">
        <f t="shared" si="4"/>
        <v>0</v>
      </c>
      <c r="AE33" s="21" t="str">
        <f t="shared" si="5"/>
        <v>確</v>
      </c>
      <c r="AF33" s="1" t="str">
        <f t="shared" si="6"/>
        <v>確</v>
      </c>
    </row>
    <row r="34" spans="5:32" ht="14.25" customHeight="1" hidden="1" thickBot="1">
      <c r="E34" s="132" t="s">
        <v>65</v>
      </c>
      <c r="F34" s="133"/>
      <c r="G34" s="134"/>
      <c r="H34" s="135">
        <f>SUM(H31,H32,H33)</f>
        <v>11919</v>
      </c>
      <c r="I34" s="135">
        <f>SUM(I31,I32,I33)</f>
        <v>1868</v>
      </c>
      <c r="J34" s="135">
        <f>SUM(J31,J32,J33)</f>
        <v>17337</v>
      </c>
      <c r="K34" s="135">
        <f>SUM(K31,K32,K33)</f>
        <v>0</v>
      </c>
      <c r="L34" s="137">
        <f>SUM(L31,L32,L33)</f>
        <v>31124</v>
      </c>
      <c r="M34" s="138"/>
      <c r="N34" s="137">
        <f>IF(AND(N31="",N32="",N33=""),"",SUM(N31:N33))</f>
        <v>765</v>
      </c>
      <c r="O34" s="138">
        <f>SUM(O30:O33)</f>
        <v>0</v>
      </c>
      <c r="P34" s="137">
        <f>IF(N34="","",SUM(L34:N34))</f>
        <v>31889</v>
      </c>
      <c r="Q34" s="138">
        <f>SUM(Q33:Q33)</f>
        <v>0</v>
      </c>
      <c r="R34" s="137">
        <f>IF(AND(R31="",R32="",R33=""),"",SUM(R31:R33))</f>
        <v>0</v>
      </c>
      <c r="S34" s="138">
        <f>SUM(S30:S33)</f>
        <v>0</v>
      </c>
      <c r="T34" s="137">
        <f>IF(AND(T31="",T32="",T33=""),"",SUM(T31:T33))</f>
        <v>0</v>
      </c>
      <c r="U34" s="141">
        <f>SUM(U30:U33)</f>
        <v>0</v>
      </c>
      <c r="W34" s="1">
        <f t="shared" si="1"/>
        <v>0</v>
      </c>
      <c r="X34" s="4">
        <f t="shared" si="2"/>
        <v>0</v>
      </c>
      <c r="Y34" s="1">
        <f>IF(N34="",0,SUM(L34:N34)-P34)</f>
        <v>0</v>
      </c>
      <c r="Z34" s="5">
        <f>IF(OR(R34="",T34=""),0,AA34-P34-R34-T34)</f>
        <v>0</v>
      </c>
      <c r="AA34" s="161">
        <f>AA31+AA32+AA33</f>
        <v>31889</v>
      </c>
      <c r="AC34" s="1">
        <f>IF(AND(W34=0,N34=0,P34=0,R34=0,T34=0,X34=0),0,1)</f>
        <v>1</v>
      </c>
      <c r="AD34" s="1">
        <f>IF(AND(X34=0,Y34=0,Z34=0),0,1)</f>
        <v>0</v>
      </c>
      <c r="AE34" s="21" t="str">
        <f t="shared" si="5"/>
        <v>確</v>
      </c>
      <c r="AF34" s="1" t="str">
        <f t="shared" si="6"/>
        <v>確</v>
      </c>
    </row>
    <row r="35" spans="5:32" ht="14.25" customHeight="1" hidden="1" thickBot="1">
      <c r="E35" s="132" t="s">
        <v>66</v>
      </c>
      <c r="F35" s="133"/>
      <c r="G35" s="162"/>
      <c r="H35" s="163">
        <f>SUM(H30,H34)</f>
        <v>83905</v>
      </c>
      <c r="I35" s="164">
        <f>SUM(I30,I34)</f>
        <v>11515</v>
      </c>
      <c r="J35" s="164">
        <f>SUM(J30,J34)</f>
        <v>129785</v>
      </c>
      <c r="K35" s="164">
        <f>SUM(K30,K34)</f>
        <v>0</v>
      </c>
      <c r="L35" s="137">
        <f>SUM(L30,L34)</f>
        <v>225205</v>
      </c>
      <c r="M35" s="138">
        <f>M30+M34</f>
        <v>0</v>
      </c>
      <c r="N35" s="137">
        <f>IF(AND(N30="",N34=""),"",SUM(N30,N34))</f>
        <v>5104</v>
      </c>
      <c r="O35" s="138">
        <f>O30+O34</f>
        <v>0</v>
      </c>
      <c r="P35" s="137">
        <f>IF(N35="","",SUM(L35:N35))</f>
        <v>230309</v>
      </c>
      <c r="Q35" s="138">
        <f>SUM(Q34:Q34)</f>
        <v>0</v>
      </c>
      <c r="R35" s="137">
        <f>IF(AND(R30="",R34=""),"",SUM(R30,R34))</f>
        <v>1</v>
      </c>
      <c r="S35" s="138">
        <f>SUM(S31:S34)</f>
        <v>0</v>
      </c>
      <c r="T35" s="137">
        <f>IF(AND(T30="",T34=""),"",SUM(T30,T34))</f>
        <v>5</v>
      </c>
      <c r="U35" s="141">
        <f>SUM(U31:U34)</f>
        <v>0</v>
      </c>
      <c r="X35" s="4">
        <f t="shared" si="2"/>
        <v>0</v>
      </c>
      <c r="Y35" s="1">
        <f>IF(N35="",0,SUM(L35:N35)-P35)</f>
        <v>0</v>
      </c>
      <c r="Z35" s="5">
        <f>IF(R35="",0,AA35-P35-R35-T35)</f>
        <v>0</v>
      </c>
      <c r="AA35" s="142">
        <f>AA30+AA34</f>
        <v>230315</v>
      </c>
      <c r="AC35" s="1">
        <f>IF(AND(W35=0,N35=0,P35=0,R35=0,T35=0,X35=0),0,1)</f>
        <v>1</v>
      </c>
      <c r="AD35" s="1">
        <f>IF(AND(X35=0,Y35=0,Z35=0),0,1)</f>
        <v>0</v>
      </c>
      <c r="AE35" s="21" t="str">
        <f t="shared" si="5"/>
        <v>確</v>
      </c>
      <c r="AF35" s="1" t="str">
        <f t="shared" si="6"/>
        <v>確</v>
      </c>
    </row>
    <row r="36" spans="8:21" ht="14.25" customHeight="1" hidden="1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6:21" ht="14.25" customHeight="1" hidden="1">
      <c r="F37" s="26" t="s">
        <v>45</v>
      </c>
      <c r="G37" s="27"/>
      <c r="H37" s="76">
        <v>230315</v>
      </c>
      <c r="I37" s="79" t="s">
        <v>46</v>
      </c>
      <c r="J37" s="165">
        <f>IF(P35="",L35,L35+N35+R35+T35)</f>
        <v>230315</v>
      </c>
      <c r="K37" s="77"/>
      <c r="L37" s="80" t="s">
        <v>47</v>
      </c>
      <c r="M37" s="81"/>
      <c r="N37" s="82">
        <f>H37-J37</f>
        <v>0</v>
      </c>
      <c r="O37" s="83"/>
      <c r="P37" s="84" t="s">
        <v>48</v>
      </c>
      <c r="Q37" s="81"/>
      <c r="R37" s="85">
        <f>IF(L35=0,0,ROUND(J37/H37*100,2))</f>
        <v>100</v>
      </c>
      <c r="S37" s="86"/>
      <c r="T37" s="74"/>
      <c r="U37" s="74"/>
    </row>
    <row r="38" spans="6:21" ht="14.25" customHeight="1" hidden="1">
      <c r="F38" s="42" t="s">
        <v>49</v>
      </c>
      <c r="G38" s="43"/>
      <c r="H38" s="87">
        <f>IF(H37=AA35,"",F75)</f>
      </c>
      <c r="I38" s="90" t="s">
        <v>50</v>
      </c>
      <c r="J38" s="166"/>
      <c r="K38" s="88"/>
      <c r="L38" s="91" t="s">
        <v>51</v>
      </c>
      <c r="M38" s="92"/>
      <c r="N38" s="93">
        <f>H38</f>
      </c>
      <c r="O38" s="94"/>
      <c r="P38" s="95" t="s">
        <v>52</v>
      </c>
      <c r="Q38" s="92"/>
      <c r="R38" s="93">
        <f>H38</f>
      </c>
      <c r="S38" s="94"/>
      <c r="T38" s="74"/>
      <c r="U38" s="74"/>
    </row>
    <row r="39" ht="12" hidden="1"/>
    <row r="40" ht="12" hidden="1"/>
    <row r="41" spans="5:34" ht="13.5" hidden="1">
      <c r="E41" s="167" t="s">
        <v>67</v>
      </c>
      <c r="F41" s="167"/>
      <c r="G41" s="167"/>
      <c r="H41" s="168"/>
      <c r="I41" s="168"/>
      <c r="J41" s="168"/>
      <c r="K41" s="168"/>
      <c r="L41" s="169"/>
      <c r="M41" s="170"/>
      <c r="N41" s="171"/>
      <c r="O41" s="170"/>
      <c r="P41" s="172"/>
      <c r="Q41" s="170"/>
      <c r="R41" s="172"/>
      <c r="S41" s="170"/>
      <c r="T41" s="173"/>
      <c r="U41" s="174"/>
      <c r="V41" s="167"/>
      <c r="W41" s="175" t="s">
        <v>24</v>
      </c>
      <c r="X41" s="175" t="s">
        <v>0</v>
      </c>
      <c r="Y41" s="175" t="s">
        <v>0</v>
      </c>
      <c r="Z41" s="175" t="s">
        <v>0</v>
      </c>
      <c r="AA41" s="176" t="s">
        <v>1</v>
      </c>
      <c r="AB41" s="175"/>
      <c r="AC41" s="175" t="s">
        <v>0</v>
      </c>
      <c r="AD41" s="175" t="s">
        <v>0</v>
      </c>
      <c r="AE41" s="177"/>
      <c r="AF41" s="175"/>
      <c r="AG41" s="167"/>
      <c r="AH41" s="167"/>
    </row>
    <row r="42" spans="2:34" ht="12.75" customHeight="1">
      <c r="B42" s="2">
        <f>IF(AND(R65=100,COUNTIF(B45:B60,"OK")=13),10,7)</f>
        <v>10</v>
      </c>
      <c r="E42" s="23" t="s">
        <v>25</v>
      </c>
      <c r="F42" s="24"/>
      <c r="G42" s="178" t="s">
        <v>26</v>
      </c>
      <c r="H42" s="179" t="s">
        <v>68</v>
      </c>
      <c r="I42" s="179" t="s">
        <v>69</v>
      </c>
      <c r="J42" s="179"/>
      <c r="K42" s="180"/>
      <c r="L42" s="181" t="s">
        <v>30</v>
      </c>
      <c r="M42" s="182"/>
      <c r="N42" s="181" t="s">
        <v>31</v>
      </c>
      <c r="O42" s="182"/>
      <c r="P42" s="181" t="s">
        <v>32</v>
      </c>
      <c r="Q42" s="182"/>
      <c r="R42" s="181" t="s">
        <v>33</v>
      </c>
      <c r="S42" s="182"/>
      <c r="T42" s="181" t="s">
        <v>34</v>
      </c>
      <c r="U42" s="183"/>
      <c r="V42" s="167"/>
      <c r="W42" s="175" t="s">
        <v>26</v>
      </c>
      <c r="X42" s="175" t="s">
        <v>2</v>
      </c>
      <c r="Y42" s="175" t="s">
        <v>3</v>
      </c>
      <c r="Z42" s="175" t="s">
        <v>4</v>
      </c>
      <c r="AA42" s="176" t="s">
        <v>5</v>
      </c>
      <c r="AB42" s="175"/>
      <c r="AC42" s="175"/>
      <c r="AD42" s="175"/>
      <c r="AE42" s="177" t="s">
        <v>6</v>
      </c>
      <c r="AF42" s="175" t="s">
        <v>35</v>
      </c>
      <c r="AG42" s="167"/>
      <c r="AH42" s="167"/>
    </row>
    <row r="43" spans="5:34" ht="12.75" customHeight="1">
      <c r="E43" s="31"/>
      <c r="F43" s="32"/>
      <c r="G43" s="184"/>
      <c r="H43" s="185"/>
      <c r="I43" s="185"/>
      <c r="J43" s="185"/>
      <c r="K43" s="186"/>
      <c r="L43" s="187" t="s">
        <v>36</v>
      </c>
      <c r="M43" s="188"/>
      <c r="N43" s="187" t="s">
        <v>36</v>
      </c>
      <c r="O43" s="188"/>
      <c r="P43" s="187" t="s">
        <v>37</v>
      </c>
      <c r="Q43" s="188"/>
      <c r="R43" s="187"/>
      <c r="S43" s="188"/>
      <c r="T43" s="187"/>
      <c r="U43" s="189"/>
      <c r="V43" s="167"/>
      <c r="W43" s="175"/>
      <c r="X43" s="175" t="s">
        <v>7</v>
      </c>
      <c r="Y43" s="175" t="s">
        <v>8</v>
      </c>
      <c r="Z43" s="175" t="s">
        <v>9</v>
      </c>
      <c r="AA43" s="176" t="s">
        <v>38</v>
      </c>
      <c r="AB43" s="175"/>
      <c r="AC43" s="175" t="s">
        <v>10</v>
      </c>
      <c r="AD43" s="175" t="s">
        <v>11</v>
      </c>
      <c r="AE43" s="177" t="s">
        <v>12</v>
      </c>
      <c r="AF43" s="175" t="s">
        <v>39</v>
      </c>
      <c r="AG43" s="167"/>
      <c r="AH43" s="167"/>
    </row>
    <row r="44" spans="5:34" ht="12.75" customHeight="1">
      <c r="E44" s="39"/>
      <c r="F44" s="40"/>
      <c r="G44" s="190"/>
      <c r="H44" s="43" t="s">
        <v>41</v>
      </c>
      <c r="I44" s="43" t="s">
        <v>70</v>
      </c>
      <c r="J44" s="43"/>
      <c r="K44" s="191" t="s">
        <v>13</v>
      </c>
      <c r="L44" s="192"/>
      <c r="M44" s="193"/>
      <c r="N44" s="192"/>
      <c r="O44" s="193"/>
      <c r="P44" s="192"/>
      <c r="Q44" s="193"/>
      <c r="R44" s="192"/>
      <c r="S44" s="193"/>
      <c r="T44" s="192"/>
      <c r="U44" s="194"/>
      <c r="V44" s="167"/>
      <c r="W44" s="195"/>
      <c r="X44" s="195"/>
      <c r="Y44" s="195"/>
      <c r="Z44" s="195"/>
      <c r="AA44" s="196"/>
      <c r="AB44" s="195"/>
      <c r="AC44" s="195"/>
      <c r="AD44" s="195"/>
      <c r="AE44" s="197"/>
      <c r="AF44" s="198"/>
      <c r="AG44" s="167"/>
      <c r="AH44" s="167"/>
    </row>
    <row r="45" spans="2:34" ht="14.25" customHeight="1">
      <c r="B45" s="199" t="str">
        <f>IF(G45="","未入力",IF(OR(AC45=0,AD45=0),"OK","ERROR"))</f>
        <v>OK</v>
      </c>
      <c r="C45" s="52">
        <v>2</v>
      </c>
      <c r="D45" s="3" t="str">
        <f>IF($B$2=10,"",AF45)</f>
        <v>確</v>
      </c>
      <c r="E45" s="200" t="s">
        <v>71</v>
      </c>
      <c r="F45" s="201"/>
      <c r="G45" s="202">
        <v>2</v>
      </c>
      <c r="H45" s="203">
        <v>18411</v>
      </c>
      <c r="I45" s="203">
        <v>17997</v>
      </c>
      <c r="J45" s="204"/>
      <c r="K45" s="203"/>
      <c r="L45" s="205">
        <v>36408</v>
      </c>
      <c r="M45" s="205"/>
      <c r="N45" s="205">
        <v>1130</v>
      </c>
      <c r="O45" s="205"/>
      <c r="P45" s="205">
        <v>37538</v>
      </c>
      <c r="Q45" s="206"/>
      <c r="R45" s="205">
        <v>2</v>
      </c>
      <c r="S45" s="206"/>
      <c r="T45" s="205">
        <v>12</v>
      </c>
      <c r="U45" s="207"/>
      <c r="V45" s="167"/>
      <c r="W45" s="167">
        <f aca="true" t="shared" si="8" ref="W45:W52">C45-G45</f>
        <v>0</v>
      </c>
      <c r="X45" s="208">
        <f>SUM(H45:K45)-L45</f>
        <v>0</v>
      </c>
      <c r="Y45" s="167">
        <f>SUM(L45:N45)-P45</f>
        <v>0</v>
      </c>
      <c r="Z45" s="209">
        <f>AA45-P45-R45-T45</f>
        <v>0</v>
      </c>
      <c r="AA45" s="210">
        <v>37552</v>
      </c>
      <c r="AB45" s="167"/>
      <c r="AC45" s="167">
        <f>IF(AND(N45=0,P45=0,R45=0,T45=0,X45=0,W45=0),0,1)</f>
        <v>1</v>
      </c>
      <c r="AD45" s="167">
        <f aca="true" t="shared" si="9" ref="AD45:AD63">IF(AND(W45=0,X45=0,Y45=0,Z45=0),0,1)</f>
        <v>0</v>
      </c>
      <c r="AE45" s="211" t="str">
        <f aca="true" t="shared" si="10" ref="AE45:AE63">IF(AND(AD45=0,AA45&lt;&gt;0),"確","未確定")</f>
        <v>確</v>
      </c>
      <c r="AF45" s="212" t="str">
        <f aca="true" t="shared" si="11" ref="AF45:AF63">IF(AE45="確",AE45,"")</f>
        <v>確</v>
      </c>
      <c r="AG45" s="167"/>
      <c r="AH45" s="167"/>
    </row>
    <row r="46" spans="2:34" ht="14.25" customHeight="1">
      <c r="B46" s="199" t="str">
        <f>IF(G46="","未入力",IF(OR(AC46=0,AD46=0),"OK","ERROR"))</f>
        <v>OK</v>
      </c>
      <c r="C46" s="52">
        <v>4</v>
      </c>
      <c r="D46" s="3" t="str">
        <f>IF($B$2=10,"",AF46)</f>
        <v>確</v>
      </c>
      <c r="E46" s="213" t="s">
        <v>72</v>
      </c>
      <c r="F46" s="214"/>
      <c r="G46" s="215">
        <v>4</v>
      </c>
      <c r="H46" s="216">
        <v>13611</v>
      </c>
      <c r="I46" s="216">
        <v>3563</v>
      </c>
      <c r="J46" s="216"/>
      <c r="K46" s="216"/>
      <c r="L46" s="217">
        <v>17174</v>
      </c>
      <c r="M46" s="217"/>
      <c r="N46" s="217">
        <v>379</v>
      </c>
      <c r="O46" s="217"/>
      <c r="P46" s="217">
        <v>17553</v>
      </c>
      <c r="Q46" s="217"/>
      <c r="R46" s="217">
        <v>1</v>
      </c>
      <c r="S46" s="218"/>
      <c r="T46" s="217">
        <v>2</v>
      </c>
      <c r="U46" s="219"/>
      <c r="V46" s="167"/>
      <c r="W46" s="167">
        <f t="shared" si="8"/>
        <v>0</v>
      </c>
      <c r="X46" s="167">
        <f>SUM(H46:K46)-L46</f>
        <v>0</v>
      </c>
      <c r="Y46" s="167">
        <f>SUM(L46:N46)-P46</f>
        <v>0</v>
      </c>
      <c r="Z46" s="167">
        <f>AA46-P46-R46-T46</f>
        <v>0</v>
      </c>
      <c r="AA46" s="210">
        <v>17556</v>
      </c>
      <c r="AB46" s="167"/>
      <c r="AC46" s="167">
        <f>IF(AND(N46=0,P46=0,R46=0,T46=0,X46=0,W46=0),0,1)</f>
        <v>1</v>
      </c>
      <c r="AD46" s="167">
        <f t="shared" si="9"/>
        <v>0</v>
      </c>
      <c r="AE46" s="177" t="str">
        <f t="shared" si="10"/>
        <v>確</v>
      </c>
      <c r="AF46" s="167" t="str">
        <f t="shared" si="11"/>
        <v>確</v>
      </c>
      <c r="AG46" s="167"/>
      <c r="AH46" s="167"/>
    </row>
    <row r="47" spans="2:34" ht="14.25" customHeight="1">
      <c r="B47" s="199" t="str">
        <f>IF(G47="","未入力",IF(OR(AC47=0,AD47=0),"OK","ERROR"))</f>
        <v>OK</v>
      </c>
      <c r="C47" s="52">
        <v>5</v>
      </c>
      <c r="D47" s="3" t="str">
        <f>IF($B$2=10,"",AF47)</f>
        <v>確</v>
      </c>
      <c r="E47" s="213" t="s">
        <v>73</v>
      </c>
      <c r="F47" s="214"/>
      <c r="G47" s="220">
        <v>5</v>
      </c>
      <c r="H47" s="221">
        <v>7676</v>
      </c>
      <c r="I47" s="221">
        <v>4588</v>
      </c>
      <c r="J47" s="216"/>
      <c r="K47" s="221"/>
      <c r="L47" s="222">
        <v>12264</v>
      </c>
      <c r="M47" s="222"/>
      <c r="N47" s="222">
        <v>292</v>
      </c>
      <c r="O47" s="222"/>
      <c r="P47" s="222">
        <v>12556</v>
      </c>
      <c r="Q47" s="222"/>
      <c r="R47" s="222">
        <v>0</v>
      </c>
      <c r="S47" s="223"/>
      <c r="T47" s="222">
        <v>0</v>
      </c>
      <c r="U47" s="224"/>
      <c r="V47" s="167"/>
      <c r="W47" s="167">
        <f t="shared" si="8"/>
        <v>0</v>
      </c>
      <c r="X47" s="167">
        <f>SUM(H47:K47)-L47</f>
        <v>0</v>
      </c>
      <c r="Y47" s="167">
        <f>SUM(L47:N47)-P47</f>
        <v>0</v>
      </c>
      <c r="Z47" s="167">
        <f>AA47-P47-R47-T47</f>
        <v>0</v>
      </c>
      <c r="AA47" s="210">
        <v>12556</v>
      </c>
      <c r="AB47" s="167"/>
      <c r="AC47" s="167">
        <f>IF(AND(N47=0,P47=0,R47=0,T47=0,X47=0,W47=0),0,1)</f>
        <v>1</v>
      </c>
      <c r="AD47" s="167">
        <f t="shared" si="9"/>
        <v>0</v>
      </c>
      <c r="AE47" s="177" t="str">
        <f t="shared" si="10"/>
        <v>確</v>
      </c>
      <c r="AF47" s="167" t="str">
        <f t="shared" si="11"/>
        <v>確</v>
      </c>
      <c r="AG47" s="167"/>
      <c r="AH47" s="167"/>
    </row>
    <row r="48" spans="2:34" ht="14.25" customHeight="1">
      <c r="B48" s="199" t="str">
        <f>IF(G48="","未入力",IF(OR(AC48=0,AD48=0),"OK","ERROR"))</f>
        <v>OK</v>
      </c>
      <c r="C48" s="52">
        <v>7</v>
      </c>
      <c r="D48" s="3" t="str">
        <f>IF($B$2=10,"",AF48)</f>
        <v>確</v>
      </c>
      <c r="E48" s="225" t="s">
        <v>74</v>
      </c>
      <c r="F48" s="226"/>
      <c r="G48" s="227">
        <v>7</v>
      </c>
      <c r="H48" s="216">
        <v>7799</v>
      </c>
      <c r="I48" s="216">
        <v>6409</v>
      </c>
      <c r="J48" s="216"/>
      <c r="K48" s="216"/>
      <c r="L48" s="217">
        <v>14208</v>
      </c>
      <c r="M48" s="217"/>
      <c r="N48" s="217">
        <v>410</v>
      </c>
      <c r="O48" s="217"/>
      <c r="P48" s="217">
        <v>14618</v>
      </c>
      <c r="Q48" s="217"/>
      <c r="R48" s="217">
        <v>0</v>
      </c>
      <c r="S48" s="218"/>
      <c r="T48" s="217">
        <v>0</v>
      </c>
      <c r="U48" s="219"/>
      <c r="V48" s="167"/>
      <c r="W48" s="167">
        <f t="shared" si="8"/>
        <v>0</v>
      </c>
      <c r="X48" s="167">
        <f>SUM(H48:K48)-L48</f>
        <v>0</v>
      </c>
      <c r="Y48" s="167">
        <f>SUM(L48:N48)-P48</f>
        <v>0</v>
      </c>
      <c r="Z48" s="167">
        <f>AA48-P48-R48-T48</f>
        <v>0</v>
      </c>
      <c r="AA48" s="210">
        <v>14618</v>
      </c>
      <c r="AB48" s="167"/>
      <c r="AC48" s="167">
        <f>IF(AND(N48=0,P48=0,R48=0,T48=0,X48=0,W48=0),0,1)</f>
        <v>1</v>
      </c>
      <c r="AD48" s="167">
        <f t="shared" si="9"/>
        <v>0</v>
      </c>
      <c r="AE48" s="177" t="str">
        <f t="shared" si="10"/>
        <v>確</v>
      </c>
      <c r="AF48" s="167" t="str">
        <f t="shared" si="11"/>
        <v>確</v>
      </c>
      <c r="AG48" s="167"/>
      <c r="AH48" s="167"/>
    </row>
    <row r="49" spans="2:34" ht="14.25" customHeight="1" thickBot="1">
      <c r="B49" s="199" t="str">
        <f>IF(G49="","未入力",IF(OR(AC49=0,AD49=0),"OK","ERROR"))</f>
        <v>OK</v>
      </c>
      <c r="C49" s="52">
        <v>8</v>
      </c>
      <c r="D49" s="3" t="str">
        <f>IF($B$2=10,"",AF49)</f>
        <v>確</v>
      </c>
      <c r="E49" s="225" t="s">
        <v>75</v>
      </c>
      <c r="F49" s="226"/>
      <c r="G49" s="228">
        <v>8</v>
      </c>
      <c r="H49" s="229">
        <v>11556</v>
      </c>
      <c r="I49" s="229">
        <v>8489</v>
      </c>
      <c r="J49" s="230"/>
      <c r="K49" s="229"/>
      <c r="L49" s="231">
        <v>20045</v>
      </c>
      <c r="M49" s="231"/>
      <c r="N49" s="231">
        <v>577</v>
      </c>
      <c r="O49" s="231"/>
      <c r="P49" s="231">
        <v>20622</v>
      </c>
      <c r="Q49" s="231"/>
      <c r="R49" s="231">
        <v>0</v>
      </c>
      <c r="S49" s="232"/>
      <c r="T49" s="231">
        <v>2</v>
      </c>
      <c r="U49" s="233"/>
      <c r="V49" s="167"/>
      <c r="W49" s="167">
        <f t="shared" si="8"/>
        <v>0</v>
      </c>
      <c r="X49" s="167">
        <f>SUM(H49:K49)-L49</f>
        <v>0</v>
      </c>
      <c r="Y49" s="167">
        <f>SUM(L49:N49)-P49</f>
        <v>0</v>
      </c>
      <c r="Z49" s="167">
        <f>AA49-P49-R49-T49</f>
        <v>0</v>
      </c>
      <c r="AA49" s="210">
        <v>20624</v>
      </c>
      <c r="AB49" s="167"/>
      <c r="AC49" s="167">
        <f>IF(AND(N49=0,P49=0,R49=0,T49=0,X49=0,W49=0),0,1)</f>
        <v>1</v>
      </c>
      <c r="AD49" s="167">
        <f t="shared" si="9"/>
        <v>0</v>
      </c>
      <c r="AE49" s="177" t="str">
        <f t="shared" si="10"/>
        <v>確</v>
      </c>
      <c r="AF49" s="167" t="str">
        <f t="shared" si="11"/>
        <v>確</v>
      </c>
      <c r="AG49" s="167"/>
      <c r="AH49" s="167"/>
    </row>
    <row r="50" spans="2:34" ht="14.25" customHeight="1" thickBot="1">
      <c r="B50" s="199"/>
      <c r="C50" s="52"/>
      <c r="D50" s="167"/>
      <c r="E50" s="234" t="s">
        <v>61</v>
      </c>
      <c r="F50" s="235"/>
      <c r="G50" s="236"/>
      <c r="H50" s="237">
        <f>SUM(H45:H49)</f>
        <v>59053</v>
      </c>
      <c r="I50" s="237">
        <f>SUM(I45:I49)</f>
        <v>41046</v>
      </c>
      <c r="J50" s="238"/>
      <c r="K50" s="237">
        <f>SUM(K45:K49)</f>
        <v>0</v>
      </c>
      <c r="L50" s="239">
        <f>SUM(L45:L49)</f>
        <v>100099</v>
      </c>
      <c r="M50" s="239">
        <f>SUM(M45:M49)</f>
        <v>0</v>
      </c>
      <c r="N50" s="240">
        <f>IF(AND(N45="",N46="",N47="",N48="",N49=""),"",SUM(N45:N49))</f>
        <v>2788</v>
      </c>
      <c r="O50" s="240">
        <f>SUM(O46:O49)</f>
        <v>0</v>
      </c>
      <c r="P50" s="241">
        <f>IF(N50="","",SUM(L50:N50))</f>
        <v>102887</v>
      </c>
      <c r="Q50" s="242">
        <f>SUM(Q46:Q49)</f>
        <v>0</v>
      </c>
      <c r="R50" s="240">
        <f>IF(AND(R45="",R46="",R47="",R48="",R49=""),"",SUM(R45:R49))</f>
        <v>3</v>
      </c>
      <c r="S50" s="243">
        <f>SUM(S46:S49)</f>
        <v>0</v>
      </c>
      <c r="T50" s="240">
        <f>IF(AND(T45="",T46="",T47="",T48="",T49=""),"",SUM(T45:T49))</f>
        <v>16</v>
      </c>
      <c r="U50" s="244">
        <f>SUM(U46:U49)</f>
        <v>0</v>
      </c>
      <c r="V50" s="167"/>
      <c r="W50" s="167">
        <f t="shared" si="8"/>
        <v>0</v>
      </c>
      <c r="X50" s="208">
        <f>SUM(H50:J50)-L50</f>
        <v>0</v>
      </c>
      <c r="Y50" s="1">
        <f>IF(N50="",0,SUM(L50:N50)-P50)</f>
        <v>0</v>
      </c>
      <c r="Z50" s="245">
        <f>IF(OR(R50="",T50=""),0,AA50-P50-R50-T50)</f>
        <v>0</v>
      </c>
      <c r="AA50" s="246">
        <f>IF(AA45*AA46*AA47*AA48*AA49=0,0,AA45+AA46+AA47+AA48+AA49)</f>
        <v>102906</v>
      </c>
      <c r="AB50" s="167"/>
      <c r="AC50" s="167">
        <f>IF(AND(N50=0,P50=0,R50=0,T50=0,X50=0),0,1)</f>
        <v>1</v>
      </c>
      <c r="AD50" s="167">
        <f t="shared" si="9"/>
        <v>0</v>
      </c>
      <c r="AE50" s="177" t="str">
        <f t="shared" si="10"/>
        <v>確</v>
      </c>
      <c r="AF50" s="167" t="str">
        <f t="shared" si="11"/>
        <v>確</v>
      </c>
      <c r="AG50" s="167"/>
      <c r="AH50" s="167"/>
    </row>
    <row r="51" spans="2:34" ht="14.25" customHeight="1">
      <c r="B51" s="199" t="str">
        <f>IF(G51="","未入力",IF(OR(AC51=0,AD51=0),"OK","ERROR"))</f>
        <v>OK</v>
      </c>
      <c r="C51" s="52">
        <v>14</v>
      </c>
      <c r="D51" s="3" t="str">
        <f>IF($B$2=10,"",AF51)</f>
        <v>確</v>
      </c>
      <c r="E51" s="200" t="s">
        <v>76</v>
      </c>
      <c r="F51" s="247"/>
      <c r="G51" s="248">
        <v>14</v>
      </c>
      <c r="H51" s="203">
        <v>10756</v>
      </c>
      <c r="I51" s="203">
        <v>7739</v>
      </c>
      <c r="J51" s="204"/>
      <c r="K51" s="203"/>
      <c r="L51" s="205">
        <v>18495</v>
      </c>
      <c r="M51" s="205"/>
      <c r="N51" s="205">
        <v>570</v>
      </c>
      <c r="O51" s="205"/>
      <c r="P51" s="205">
        <v>19065</v>
      </c>
      <c r="Q51" s="205"/>
      <c r="R51" s="205">
        <v>0</v>
      </c>
      <c r="S51" s="206"/>
      <c r="T51" s="205">
        <v>0</v>
      </c>
      <c r="U51" s="207"/>
      <c r="V51" s="167"/>
      <c r="W51" s="167">
        <f t="shared" si="8"/>
        <v>0</v>
      </c>
      <c r="X51" s="167">
        <f aca="true" t="shared" si="12" ref="X51:X63">SUM(H51:K51)-L51</f>
        <v>0</v>
      </c>
      <c r="Y51" s="167">
        <f>SUM(L51:N51)-P51</f>
        <v>0</v>
      </c>
      <c r="Z51" s="167">
        <f>AA51-P51-R51-T51</f>
        <v>0</v>
      </c>
      <c r="AA51" s="210">
        <v>19065</v>
      </c>
      <c r="AB51" s="167"/>
      <c r="AC51" s="167">
        <f>IF(AND(N51=0,P51=0,R51=0,T51=0,X51=0,W51=0),0,1)</f>
        <v>1</v>
      </c>
      <c r="AD51" s="167">
        <f t="shared" si="9"/>
        <v>0</v>
      </c>
      <c r="AE51" s="177" t="str">
        <f t="shared" si="10"/>
        <v>確</v>
      </c>
      <c r="AF51" s="167" t="str">
        <f t="shared" si="11"/>
        <v>確</v>
      </c>
      <c r="AG51" s="167"/>
      <c r="AH51" s="167"/>
    </row>
    <row r="52" spans="2:34" ht="14.25" customHeight="1">
      <c r="B52" s="199" t="str">
        <f>IF(G52="","未入力",IF(OR(AC52=0,AD52=0),"OK","ERROR"))</f>
        <v>OK</v>
      </c>
      <c r="C52" s="52">
        <v>15</v>
      </c>
      <c r="D52" s="3" t="str">
        <f>IF($B$2=10,"",AF52)</f>
        <v>確</v>
      </c>
      <c r="E52" s="213" t="s">
        <v>77</v>
      </c>
      <c r="F52" s="214"/>
      <c r="G52" s="220">
        <v>15</v>
      </c>
      <c r="H52" s="221">
        <v>8240</v>
      </c>
      <c r="I52" s="221">
        <v>5801</v>
      </c>
      <c r="J52" s="216"/>
      <c r="K52" s="221"/>
      <c r="L52" s="222">
        <v>14041</v>
      </c>
      <c r="M52" s="222"/>
      <c r="N52" s="222">
        <v>423</v>
      </c>
      <c r="O52" s="222"/>
      <c r="P52" s="222">
        <v>14464</v>
      </c>
      <c r="Q52" s="222"/>
      <c r="R52" s="222">
        <v>0</v>
      </c>
      <c r="S52" s="223"/>
      <c r="T52" s="222">
        <v>0</v>
      </c>
      <c r="U52" s="224"/>
      <c r="V52" s="167"/>
      <c r="W52" s="167">
        <f t="shared" si="8"/>
        <v>0</v>
      </c>
      <c r="X52" s="167">
        <f t="shared" si="12"/>
        <v>0</v>
      </c>
      <c r="Y52" s="167">
        <f>SUM(L52:N52)-P52</f>
        <v>0</v>
      </c>
      <c r="Z52" s="167">
        <f>AA52-P52-R52-T52</f>
        <v>0</v>
      </c>
      <c r="AA52" s="210">
        <v>14464</v>
      </c>
      <c r="AB52" s="167"/>
      <c r="AC52" s="167">
        <f>IF(AND(N52=0,P52=0,R52=0,T52=0,X52=0,W52=0),0,1)</f>
        <v>1</v>
      </c>
      <c r="AD52" s="167">
        <f t="shared" si="9"/>
        <v>0</v>
      </c>
      <c r="AE52" s="177" t="str">
        <f t="shared" si="10"/>
        <v>確</v>
      </c>
      <c r="AF52" s="167" t="str">
        <f t="shared" si="11"/>
        <v>確</v>
      </c>
      <c r="AG52" s="167"/>
      <c r="AH52" s="167"/>
    </row>
    <row r="53" spans="2:34" ht="14.25" customHeight="1">
      <c r="B53" s="199"/>
      <c r="C53" s="52"/>
      <c r="D53" s="167"/>
      <c r="E53" s="249" t="s">
        <v>78</v>
      </c>
      <c r="F53" s="250"/>
      <c r="G53" s="251"/>
      <c r="H53" s="252">
        <f>SUM(H51:H52)</f>
        <v>18996</v>
      </c>
      <c r="I53" s="252">
        <f>SUM(I51:I52)</f>
        <v>13540</v>
      </c>
      <c r="J53" s="253"/>
      <c r="K53" s="252">
        <f>SUM(K51:K52)</f>
        <v>0</v>
      </c>
      <c r="L53" s="254">
        <f>SUM(L51:L52)</f>
        <v>32536</v>
      </c>
      <c r="M53" s="254"/>
      <c r="N53" s="254">
        <f>IF(AND(N51="",N52=""),"",SUM(N51:N52))</f>
        <v>993</v>
      </c>
      <c r="O53" s="254">
        <f>SUM(O52:O52)</f>
        <v>0</v>
      </c>
      <c r="P53" s="255">
        <f>IF(N53="","",SUM(L53:N53))</f>
        <v>33529</v>
      </c>
      <c r="Q53" s="256">
        <f>SUM(Q52:Q52)</f>
        <v>0</v>
      </c>
      <c r="R53" s="257">
        <f>IF(AND(R51="",R52=""),"",SUM(R51:R52))</f>
        <v>0</v>
      </c>
      <c r="S53" s="258">
        <f>SUM(S52:S52)</f>
        <v>0</v>
      </c>
      <c r="T53" s="257">
        <f>IF(AND(T51="",T52=""),"",SUM(T51:T52))</f>
        <v>0</v>
      </c>
      <c r="U53" s="259">
        <f>SUM(U52:U52)</f>
        <v>0</v>
      </c>
      <c r="V53" s="167"/>
      <c r="W53" s="167"/>
      <c r="X53" s="167">
        <f t="shared" si="12"/>
        <v>0</v>
      </c>
      <c r="Y53" s="1">
        <f>IF(N53="",0,SUM(L53:N53)-P53)</f>
        <v>0</v>
      </c>
      <c r="Z53" s="167">
        <f>IF(OR(R53="",T53=""),0,AA53-P53-R53-T53)</f>
        <v>0</v>
      </c>
      <c r="AA53" s="260">
        <f>IF(AA51*AA52=0,0,SUM(AA51:AA52))</f>
        <v>33529</v>
      </c>
      <c r="AB53" s="167"/>
      <c r="AC53" s="167">
        <f>IF(AND(N53=0,P53=0,R53=0,T53=0,X53=0),0,1)</f>
        <v>1</v>
      </c>
      <c r="AD53" s="167">
        <f t="shared" si="9"/>
        <v>0</v>
      </c>
      <c r="AE53" s="177" t="str">
        <f t="shared" si="10"/>
        <v>確</v>
      </c>
      <c r="AF53" s="167" t="str">
        <f t="shared" si="11"/>
        <v>確</v>
      </c>
      <c r="AG53" s="167"/>
      <c r="AH53" s="167"/>
    </row>
    <row r="54" spans="2:34" ht="14.25" customHeight="1">
      <c r="B54" s="199" t="str">
        <f>IF(G54="","未入力",IF(OR(AC54=0,AD54=0),"OK","ERROR"))</f>
        <v>OK</v>
      </c>
      <c r="C54" s="52">
        <v>16</v>
      </c>
      <c r="D54" s="3" t="str">
        <f>IF($B$2=10,"",AF54)</f>
        <v>確</v>
      </c>
      <c r="E54" s="213" t="s">
        <v>79</v>
      </c>
      <c r="F54" s="214"/>
      <c r="G54" s="220">
        <v>16</v>
      </c>
      <c r="H54" s="221">
        <v>9453</v>
      </c>
      <c r="I54" s="221">
        <v>4969</v>
      </c>
      <c r="J54" s="216"/>
      <c r="K54" s="221"/>
      <c r="L54" s="222">
        <v>14422</v>
      </c>
      <c r="M54" s="222"/>
      <c r="N54" s="222">
        <v>337</v>
      </c>
      <c r="O54" s="222"/>
      <c r="P54" s="222">
        <v>14759</v>
      </c>
      <c r="Q54" s="222"/>
      <c r="R54" s="222">
        <v>0</v>
      </c>
      <c r="S54" s="223"/>
      <c r="T54" s="222">
        <v>0</v>
      </c>
      <c r="U54" s="224"/>
      <c r="V54" s="167"/>
      <c r="W54" s="167">
        <f>C54-G54</f>
        <v>0</v>
      </c>
      <c r="X54" s="167">
        <f t="shared" si="12"/>
        <v>0</v>
      </c>
      <c r="Y54" s="167">
        <f>SUM(L54:N54)-P54</f>
        <v>0</v>
      </c>
      <c r="Z54" s="167">
        <f>AA54-P54-R54-T54</f>
        <v>0</v>
      </c>
      <c r="AA54" s="210">
        <v>14759</v>
      </c>
      <c r="AB54" s="167"/>
      <c r="AC54" s="167">
        <f>IF(AND(N54=0,P54=0,R54=0,T54=0,X54=0,W54=0),0,1)</f>
        <v>1</v>
      </c>
      <c r="AD54" s="167">
        <f t="shared" si="9"/>
        <v>0</v>
      </c>
      <c r="AE54" s="177" t="str">
        <f t="shared" si="10"/>
        <v>確</v>
      </c>
      <c r="AF54" s="167" t="str">
        <f t="shared" si="11"/>
        <v>確</v>
      </c>
      <c r="AG54" s="167"/>
      <c r="AH54" s="167"/>
    </row>
    <row r="55" spans="2:34" ht="14.25" customHeight="1">
      <c r="B55" s="199" t="str">
        <f>IF(G55="","未入力",IF(OR(AC55=0,AD55=0),"OK","ERROR"))</f>
        <v>OK</v>
      </c>
      <c r="C55" s="52">
        <v>17</v>
      </c>
      <c r="D55" s="3" t="str">
        <f>IF($B$2=10,"",AF55)</f>
        <v>確</v>
      </c>
      <c r="E55" s="213" t="s">
        <v>80</v>
      </c>
      <c r="F55" s="214"/>
      <c r="G55" s="220">
        <v>17</v>
      </c>
      <c r="H55" s="221">
        <v>5218</v>
      </c>
      <c r="I55" s="221">
        <v>3828</v>
      </c>
      <c r="J55" s="216"/>
      <c r="K55" s="221"/>
      <c r="L55" s="222">
        <v>9046</v>
      </c>
      <c r="M55" s="222"/>
      <c r="N55" s="222">
        <v>232</v>
      </c>
      <c r="O55" s="222"/>
      <c r="P55" s="222">
        <v>9278</v>
      </c>
      <c r="Q55" s="222"/>
      <c r="R55" s="222">
        <v>0</v>
      </c>
      <c r="S55" s="223"/>
      <c r="T55" s="222">
        <v>0</v>
      </c>
      <c r="U55" s="224"/>
      <c r="V55" s="167"/>
      <c r="W55" s="167">
        <f>C55-G55</f>
        <v>0</v>
      </c>
      <c r="X55" s="167">
        <f t="shared" si="12"/>
        <v>0</v>
      </c>
      <c r="Y55" s="167">
        <f>SUM(L55:N55)-P55</f>
        <v>0</v>
      </c>
      <c r="Z55" s="167">
        <f>AA55-P55-R55-T55</f>
        <v>0</v>
      </c>
      <c r="AA55" s="210">
        <v>9278</v>
      </c>
      <c r="AB55" s="167"/>
      <c r="AC55" s="167">
        <f>IF(AND(N55=0,P55=0,R55=0,T55=0,X55=0,W55=0),0,1)</f>
        <v>1</v>
      </c>
      <c r="AD55" s="167">
        <f t="shared" si="9"/>
        <v>0</v>
      </c>
      <c r="AE55" s="177" t="str">
        <f t="shared" si="10"/>
        <v>確</v>
      </c>
      <c r="AF55" s="167" t="str">
        <f t="shared" si="11"/>
        <v>確</v>
      </c>
      <c r="AG55" s="167"/>
      <c r="AH55" s="167"/>
    </row>
    <row r="56" spans="2:34" ht="14.25" customHeight="1">
      <c r="B56" s="199"/>
      <c r="C56" s="52"/>
      <c r="D56" s="167"/>
      <c r="E56" s="249" t="s">
        <v>81</v>
      </c>
      <c r="F56" s="250"/>
      <c r="G56" s="251"/>
      <c r="H56" s="252">
        <f>SUM(H54:H55)</f>
        <v>14671</v>
      </c>
      <c r="I56" s="252">
        <f>SUM(I54:I55)</f>
        <v>8797</v>
      </c>
      <c r="J56" s="253"/>
      <c r="K56" s="252">
        <f>SUM(K54:K55)</f>
        <v>0</v>
      </c>
      <c r="L56" s="254">
        <f>SUM(L54:L55)</f>
        <v>23468</v>
      </c>
      <c r="M56" s="254"/>
      <c r="N56" s="261">
        <f>IF(AND(N54="",N55=""),"",SUM(N54:N55))</f>
        <v>569</v>
      </c>
      <c r="O56" s="261">
        <f>SUM(O54:O55)</f>
        <v>0</v>
      </c>
      <c r="P56" s="255">
        <f>IF(N56="","",SUM(L56:N56))</f>
        <v>24037</v>
      </c>
      <c r="Q56" s="256">
        <f>SUM(Q54:Q55)</f>
        <v>0</v>
      </c>
      <c r="R56" s="70">
        <f>IF(AND(R54="",R55=""),"",SUM(R54:R55))</f>
        <v>0</v>
      </c>
      <c r="S56" s="71">
        <f>SUM(S54:S55)</f>
        <v>0</v>
      </c>
      <c r="T56" s="70">
        <f>IF(AND(T54="",T55=""),"",SUM(T54:T55))</f>
        <v>0</v>
      </c>
      <c r="U56" s="262">
        <f>SUM(U54:U55)</f>
        <v>0</v>
      </c>
      <c r="V56" s="167"/>
      <c r="W56" s="167"/>
      <c r="X56" s="167">
        <f t="shared" si="12"/>
        <v>0</v>
      </c>
      <c r="Y56" s="1">
        <f>IF(N56="",0,SUM(L56:N56)-P56)</f>
        <v>0</v>
      </c>
      <c r="Z56" s="167">
        <f>IF(OR(R56="",T56=""),0,AA56-P56-R56-T56)</f>
        <v>0</v>
      </c>
      <c r="AA56" s="260">
        <f>IF(AA54*AA55=0,0,SUM(AA54:AA55))</f>
        <v>24037</v>
      </c>
      <c r="AB56" s="167"/>
      <c r="AC56" s="167">
        <f>IF(AND(N56=0,P56=0,R56=0,T56=0,X56=0),0,1)</f>
        <v>1</v>
      </c>
      <c r="AD56" s="167">
        <f t="shared" si="9"/>
        <v>0</v>
      </c>
      <c r="AE56" s="177" t="str">
        <f t="shared" si="10"/>
        <v>確</v>
      </c>
      <c r="AF56" s="167" t="str">
        <f t="shared" si="11"/>
        <v>確</v>
      </c>
      <c r="AG56" s="167"/>
      <c r="AH56" s="167"/>
    </row>
    <row r="57" spans="2:34" ht="14.25" customHeight="1">
      <c r="B57" s="199" t="str">
        <f>IF(G57="","未入力",IF(OR(AC57=0,AD57=0),"OK","ERROR"))</f>
        <v>OK</v>
      </c>
      <c r="C57" s="52">
        <v>18</v>
      </c>
      <c r="D57" s="3" t="str">
        <f>IF($B$2=10,"",AF57)</f>
        <v>確</v>
      </c>
      <c r="E57" s="263" t="s">
        <v>82</v>
      </c>
      <c r="F57" s="264"/>
      <c r="G57" s="265">
        <v>18</v>
      </c>
      <c r="H57" s="266">
        <v>6690</v>
      </c>
      <c r="I57" s="266">
        <v>4973</v>
      </c>
      <c r="J57" s="267"/>
      <c r="K57" s="266"/>
      <c r="L57" s="268">
        <v>11663</v>
      </c>
      <c r="M57" s="268"/>
      <c r="N57" s="268">
        <v>385</v>
      </c>
      <c r="O57" s="268"/>
      <c r="P57" s="268">
        <v>12048</v>
      </c>
      <c r="Q57" s="268"/>
      <c r="R57" s="268">
        <v>0</v>
      </c>
      <c r="S57" s="269"/>
      <c r="T57" s="268">
        <v>0</v>
      </c>
      <c r="U57" s="270"/>
      <c r="V57" s="167"/>
      <c r="W57" s="167">
        <f>C57-G57</f>
        <v>0</v>
      </c>
      <c r="X57" s="167">
        <f t="shared" si="12"/>
        <v>0</v>
      </c>
      <c r="Y57" s="167">
        <f>SUM(L57:N57)-P57</f>
        <v>0</v>
      </c>
      <c r="Z57" s="167">
        <f>AA57-P57-R57-T57</f>
        <v>0</v>
      </c>
      <c r="AA57" s="210">
        <v>12048</v>
      </c>
      <c r="AB57" s="167"/>
      <c r="AC57" s="167">
        <f>IF(AND(N57=0,P57=0,R57=0,T57=0,X57=0,W57=0),0,1)</f>
        <v>1</v>
      </c>
      <c r="AD57" s="167">
        <f t="shared" si="9"/>
        <v>0</v>
      </c>
      <c r="AE57" s="177" t="str">
        <f t="shared" si="10"/>
        <v>確</v>
      </c>
      <c r="AF57" s="167" t="str">
        <f t="shared" si="11"/>
        <v>確</v>
      </c>
      <c r="AG57" s="167"/>
      <c r="AH57" s="167"/>
    </row>
    <row r="58" spans="2:34" ht="14.25" customHeight="1">
      <c r="B58" s="199" t="str">
        <f>IF(G58="","未入力",IF(OR(AC58=0,AD58=0),"OK","ERROR"))</f>
        <v>OK</v>
      </c>
      <c r="C58" s="52">
        <v>19</v>
      </c>
      <c r="D58" s="3" t="str">
        <f>IF($B$2=10,"",AF58)</f>
        <v>確</v>
      </c>
      <c r="E58" s="200" t="s">
        <v>83</v>
      </c>
      <c r="F58" s="247"/>
      <c r="G58" s="271">
        <v>19</v>
      </c>
      <c r="H58" s="204">
        <v>4147</v>
      </c>
      <c r="I58" s="204">
        <v>2611</v>
      </c>
      <c r="J58" s="204"/>
      <c r="K58" s="204"/>
      <c r="L58" s="272">
        <v>6758</v>
      </c>
      <c r="M58" s="272"/>
      <c r="N58" s="272">
        <v>339</v>
      </c>
      <c r="O58" s="272"/>
      <c r="P58" s="272">
        <v>7097</v>
      </c>
      <c r="Q58" s="272"/>
      <c r="R58" s="272">
        <v>0</v>
      </c>
      <c r="S58" s="273"/>
      <c r="T58" s="272">
        <v>0</v>
      </c>
      <c r="U58" s="274"/>
      <c r="V58" s="167"/>
      <c r="W58" s="167">
        <f>C58-G58</f>
        <v>0</v>
      </c>
      <c r="X58" s="167">
        <f t="shared" si="12"/>
        <v>0</v>
      </c>
      <c r="Y58" s="167">
        <f>SUM(L58:N58)-P58</f>
        <v>0</v>
      </c>
      <c r="Z58" s="167">
        <f>AA58-P58-R58-T58</f>
        <v>0</v>
      </c>
      <c r="AA58" s="210">
        <v>7097</v>
      </c>
      <c r="AB58" s="167"/>
      <c r="AC58" s="167">
        <f>IF(AND(N58=0,P58=0,R58=0,T58=0,X58=0,W58=0),0,1)</f>
        <v>1</v>
      </c>
      <c r="AD58" s="167">
        <f t="shared" si="9"/>
        <v>0</v>
      </c>
      <c r="AE58" s="177" t="str">
        <f t="shared" si="10"/>
        <v>確</v>
      </c>
      <c r="AF58" s="167" t="str">
        <f t="shared" si="11"/>
        <v>確</v>
      </c>
      <c r="AG58" s="167"/>
      <c r="AH58" s="167"/>
    </row>
    <row r="59" spans="2:34" ht="14.25" customHeight="1">
      <c r="B59" s="199" t="str">
        <f>IF(G59="","未入力",IF(OR(AC59=0,AD59=0),"OK","ERROR"))</f>
        <v>OK</v>
      </c>
      <c r="C59" s="52">
        <v>20</v>
      </c>
      <c r="D59" s="3" t="str">
        <f>IF($B$2=10,"",AF59)</f>
        <v>確</v>
      </c>
      <c r="E59" s="213" t="s">
        <v>84</v>
      </c>
      <c r="F59" s="214"/>
      <c r="G59" s="215">
        <v>20</v>
      </c>
      <c r="H59" s="216">
        <v>3732</v>
      </c>
      <c r="I59" s="216">
        <v>1773</v>
      </c>
      <c r="J59" s="216"/>
      <c r="K59" s="216"/>
      <c r="L59" s="217">
        <v>5505</v>
      </c>
      <c r="M59" s="217"/>
      <c r="N59" s="217">
        <v>175</v>
      </c>
      <c r="O59" s="217"/>
      <c r="P59" s="217">
        <v>5680</v>
      </c>
      <c r="Q59" s="217"/>
      <c r="R59" s="217">
        <v>1</v>
      </c>
      <c r="S59" s="218"/>
      <c r="T59" s="217">
        <v>0</v>
      </c>
      <c r="U59" s="275"/>
      <c r="V59" s="167"/>
      <c r="W59" s="167">
        <f>C59-G59</f>
        <v>0</v>
      </c>
      <c r="X59" s="167">
        <f t="shared" si="12"/>
        <v>0</v>
      </c>
      <c r="Y59" s="167">
        <f>SUM(L59:N59)-P59</f>
        <v>0</v>
      </c>
      <c r="Z59" s="167">
        <f>AA59-P59-R59-T59</f>
        <v>0</v>
      </c>
      <c r="AA59" s="210">
        <v>5681</v>
      </c>
      <c r="AB59" s="167"/>
      <c r="AC59" s="167">
        <f>IF(AND(N59=0,P59=0,R59=0,T59=0,X59=0,W59=0),0,1)</f>
        <v>1</v>
      </c>
      <c r="AD59" s="167">
        <f t="shared" si="9"/>
        <v>0</v>
      </c>
      <c r="AE59" s="177" t="str">
        <f t="shared" si="10"/>
        <v>確</v>
      </c>
      <c r="AF59" s="167" t="str">
        <f t="shared" si="11"/>
        <v>確</v>
      </c>
      <c r="AG59" s="167"/>
      <c r="AH59" s="167"/>
    </row>
    <row r="60" spans="2:34" ht="14.25" customHeight="1">
      <c r="B60" s="199" t="str">
        <f>IF(G60="","未入力",IF(OR(AC60=0,AD60=0),"OK","ERROR"))</f>
        <v>OK</v>
      </c>
      <c r="C60" s="52">
        <v>21</v>
      </c>
      <c r="D60" s="3" t="str">
        <f>IF($B$2=10,"",AF60)</f>
        <v>確</v>
      </c>
      <c r="E60" s="213" t="s">
        <v>85</v>
      </c>
      <c r="F60" s="276"/>
      <c r="G60" s="215">
        <v>21</v>
      </c>
      <c r="H60" s="216">
        <v>8926</v>
      </c>
      <c r="I60" s="216">
        <v>4723</v>
      </c>
      <c r="J60" s="216"/>
      <c r="K60" s="216"/>
      <c r="L60" s="217">
        <v>13649</v>
      </c>
      <c r="M60" s="217"/>
      <c r="N60" s="217">
        <v>409</v>
      </c>
      <c r="O60" s="217"/>
      <c r="P60" s="217">
        <v>14058</v>
      </c>
      <c r="Q60" s="217"/>
      <c r="R60" s="217">
        <v>1</v>
      </c>
      <c r="S60" s="218"/>
      <c r="T60" s="217">
        <v>0</v>
      </c>
      <c r="U60" s="219"/>
      <c r="V60" s="167"/>
      <c r="W60" s="167">
        <f>C60-G60</f>
        <v>0</v>
      </c>
      <c r="X60" s="167">
        <f t="shared" si="12"/>
        <v>0</v>
      </c>
      <c r="Y60" s="167">
        <f>SUM(L60:N60)-P60</f>
        <v>0</v>
      </c>
      <c r="Z60" s="167">
        <f>AA60-P60-R60-T60</f>
        <v>0</v>
      </c>
      <c r="AA60" s="210">
        <v>14059</v>
      </c>
      <c r="AB60" s="167"/>
      <c r="AC60" s="167">
        <f>IF(AND(N60=0,P60=0,R60=0,T60=0,X60=0,W60=0),0,1)</f>
        <v>1</v>
      </c>
      <c r="AD60" s="167">
        <f t="shared" si="9"/>
        <v>0</v>
      </c>
      <c r="AE60" s="177" t="str">
        <f t="shared" si="10"/>
        <v>確</v>
      </c>
      <c r="AF60" s="167" t="str">
        <f t="shared" si="11"/>
        <v>確</v>
      </c>
      <c r="AG60" s="167"/>
      <c r="AH60" s="167"/>
    </row>
    <row r="61" spans="2:34" ht="14.25" customHeight="1" thickBot="1">
      <c r="B61" s="199"/>
      <c r="C61" s="167"/>
      <c r="D61" s="167"/>
      <c r="E61" s="249" t="s">
        <v>86</v>
      </c>
      <c r="F61" s="277"/>
      <c r="G61" s="278"/>
      <c r="H61" s="252">
        <f>SUM(H58:H60)</f>
        <v>16805</v>
      </c>
      <c r="I61" s="252">
        <f>SUM(I58:I60)</f>
        <v>9107</v>
      </c>
      <c r="J61" s="252"/>
      <c r="K61" s="252">
        <f>SUM(K58:K60)</f>
        <v>0</v>
      </c>
      <c r="L61" s="254">
        <f>SUM(L58:L60)</f>
        <v>25912</v>
      </c>
      <c r="M61" s="254">
        <f>SUM(M58:M60)</f>
        <v>0</v>
      </c>
      <c r="N61" s="261">
        <f>IF(AND(N58="",N59="",N60=""),"",SUM(N58:N60))</f>
        <v>923</v>
      </c>
      <c r="O61" s="261">
        <f>SUM(O59:O60)</f>
        <v>0</v>
      </c>
      <c r="P61" s="255">
        <f>IF(N61="","",SUM(L61:N61))</f>
        <v>26835</v>
      </c>
      <c r="Q61" s="256">
        <f>SUM(Q59:Q60)</f>
        <v>0</v>
      </c>
      <c r="R61" s="257">
        <f>IF(AND(R58="",R59="",R60=""),"",SUM(R58:R60))</f>
        <v>2</v>
      </c>
      <c r="S61" s="258">
        <f>SUM(S59:S60)</f>
        <v>0</v>
      </c>
      <c r="T61" s="257">
        <f>IF(AND(T58="",T59="",T60=""),"",SUM(T58:T60))</f>
        <v>0</v>
      </c>
      <c r="U61" s="259">
        <f>SUM(U59:U60)</f>
        <v>0</v>
      </c>
      <c r="V61" s="167"/>
      <c r="W61" s="167"/>
      <c r="X61" s="167">
        <f t="shared" si="12"/>
        <v>0</v>
      </c>
      <c r="Y61" s="1">
        <f>IF(N61="",0,SUM(L61:N61)-P61)</f>
        <v>0</v>
      </c>
      <c r="Z61" s="167">
        <f>IF(OR(R61="",T61=""),0,AA61-P61-R61-T61)</f>
        <v>0</v>
      </c>
      <c r="AA61" s="260">
        <f>IF(AA58*AA59*AA60=0,0,SUM(AA58:AA60))</f>
        <v>26837</v>
      </c>
      <c r="AB61" s="167"/>
      <c r="AC61" s="167">
        <f>IF(AND(N61=0,P61=0,R61=0,T61=0,X61=0),0,1)</f>
        <v>1</v>
      </c>
      <c r="AD61" s="167">
        <f t="shared" si="9"/>
        <v>0</v>
      </c>
      <c r="AE61" s="177" t="str">
        <f t="shared" si="10"/>
        <v>確</v>
      </c>
      <c r="AF61" s="167" t="str">
        <f t="shared" si="11"/>
        <v>確</v>
      </c>
      <c r="AG61" s="167"/>
      <c r="AH61" s="167"/>
    </row>
    <row r="62" spans="2:34" ht="14.25" customHeight="1" thickBot="1">
      <c r="B62" s="199"/>
      <c r="C62" s="167"/>
      <c r="D62" s="167"/>
      <c r="E62" s="279" t="s">
        <v>87</v>
      </c>
      <c r="F62" s="280"/>
      <c r="G62" s="281"/>
      <c r="H62" s="282">
        <f>SUM(H53,H56,H57,H61)</f>
        <v>57162</v>
      </c>
      <c r="I62" s="282">
        <f>SUM(I53,I56,I57,I61)</f>
        <v>36417</v>
      </c>
      <c r="J62" s="282"/>
      <c r="K62" s="282">
        <f>K53+K56+K57+K61</f>
        <v>0</v>
      </c>
      <c r="L62" s="283">
        <f>SUM(L53,L56,L57,L61)</f>
        <v>93579</v>
      </c>
      <c r="M62" s="283" t="e">
        <f>M53+M56+#REF!+M61+#REF!</f>
        <v>#REF!</v>
      </c>
      <c r="N62" s="283">
        <f>IF(AND(N53="",N56="",N57="",N61=""),"",SUM(N53,N56,N57,N61))</f>
        <v>2870</v>
      </c>
      <c r="O62" s="283" t="e">
        <f>O53+O56+#REF!+O61+#REF!</f>
        <v>#REF!</v>
      </c>
      <c r="P62" s="137">
        <f>IF(N62="","",SUM(L62,N62))</f>
        <v>96449</v>
      </c>
      <c r="Q62" s="138">
        <f>SUM(Q61:Q61)</f>
        <v>0</v>
      </c>
      <c r="R62" s="261">
        <f>IF(AND(R53="",R56="",R57="",R61=""),"",SUM(R53,R56,R57,R61,))</f>
        <v>2</v>
      </c>
      <c r="S62" s="284" t="e">
        <f>S53+S56+#REF!+S61+#REF!</f>
        <v>#REF!</v>
      </c>
      <c r="T62" s="261">
        <f>IF(AND(T53="",T56="",T57="",T61=""),"",SUM(T53,T56,T57,T61))</f>
        <v>0</v>
      </c>
      <c r="U62" s="285" t="e">
        <f>U53+U56+#REF!+U61+#REF!</f>
        <v>#REF!</v>
      </c>
      <c r="V62" s="167"/>
      <c r="W62" s="167"/>
      <c r="X62" s="245">
        <f t="shared" si="12"/>
        <v>0</v>
      </c>
      <c r="Y62" s="1">
        <f>IF(N62="",0,(L62+N62)-P62)</f>
        <v>0</v>
      </c>
      <c r="Z62" s="167">
        <f>IF(OR(R62="",T62=""),0,AA62-P62-R62-T62)</f>
        <v>0</v>
      </c>
      <c r="AA62" s="246">
        <f>IF(AA53*AA56*AA57*AA61=0,0,SUM(AA53,AA56,AA57,AA61:AA61))</f>
        <v>96451</v>
      </c>
      <c r="AB62" s="167"/>
      <c r="AC62" s="167">
        <f>IF(AND(N62=0,P62=0,R62=0,T62=0,X62=0),0,1)</f>
        <v>1</v>
      </c>
      <c r="AD62" s="167">
        <f t="shared" si="9"/>
        <v>0</v>
      </c>
      <c r="AE62" s="177" t="str">
        <f t="shared" si="10"/>
        <v>確</v>
      </c>
      <c r="AF62" s="167" t="str">
        <f t="shared" si="11"/>
        <v>確</v>
      </c>
      <c r="AG62" s="167"/>
      <c r="AH62" s="167"/>
    </row>
    <row r="63" spans="2:34" ht="14.25" customHeight="1" thickBot="1">
      <c r="B63" s="199"/>
      <c r="C63" s="167"/>
      <c r="D63" s="167"/>
      <c r="E63" s="279" t="s">
        <v>88</v>
      </c>
      <c r="F63" s="286"/>
      <c r="G63" s="287"/>
      <c r="H63" s="282">
        <f>H50+H62</f>
        <v>116215</v>
      </c>
      <c r="I63" s="282">
        <f>I50+I62</f>
        <v>77463</v>
      </c>
      <c r="J63" s="282"/>
      <c r="K63" s="282">
        <f>K50+K62</f>
        <v>0</v>
      </c>
      <c r="L63" s="283">
        <f>SUM(L50,L62)</f>
        <v>193678</v>
      </c>
      <c r="M63" s="283"/>
      <c r="N63" s="283">
        <f>IF(AND(N50="",N62=""),"",SUM(N50,N62))</f>
        <v>5658</v>
      </c>
      <c r="O63" s="283" t="e">
        <f>O50+O62</f>
        <v>#REF!</v>
      </c>
      <c r="P63" s="137">
        <f>IF(N63="","",SUM(L63:N63))</f>
        <v>199336</v>
      </c>
      <c r="Q63" s="138">
        <f>SUM(Q62:Q62)</f>
        <v>0</v>
      </c>
      <c r="R63" s="261">
        <f>IF(AND(R50="",R62=""),"",SUM(R50,R62))</f>
        <v>5</v>
      </c>
      <c r="S63" s="284" t="e">
        <f>S50+S62</f>
        <v>#REF!</v>
      </c>
      <c r="T63" s="261">
        <f>IF(AND(T50="",T62=""),"",SUM(T50,T62))</f>
        <v>16</v>
      </c>
      <c r="U63" s="285" t="e">
        <f>U50+U62</f>
        <v>#REF!</v>
      </c>
      <c r="V63" s="167"/>
      <c r="W63" s="167"/>
      <c r="X63" s="167">
        <f t="shared" si="12"/>
        <v>0</v>
      </c>
      <c r="Y63" s="1">
        <f>IF(N63="",0,SUM(L63:N63)-P63)</f>
        <v>0</v>
      </c>
      <c r="Z63" s="167">
        <f>IF(OR(R63="",T63=""),0,AA63-P63-R63-T63)</f>
        <v>0</v>
      </c>
      <c r="AA63" s="246">
        <f>IF(AA50*AA62=0,0,SUM(AA50,AA62))</f>
        <v>199357</v>
      </c>
      <c r="AB63" s="167"/>
      <c r="AC63" s="167">
        <f>IF(AND(N63=0,P63=0,R63=0,T63=0,X63=0),0,1)</f>
        <v>1</v>
      </c>
      <c r="AD63" s="167">
        <f t="shared" si="9"/>
        <v>0</v>
      </c>
      <c r="AE63" s="177" t="str">
        <f t="shared" si="10"/>
        <v>確</v>
      </c>
      <c r="AF63" s="167" t="str">
        <f t="shared" si="11"/>
        <v>確</v>
      </c>
      <c r="AG63" s="167"/>
      <c r="AH63" s="167"/>
    </row>
    <row r="64" spans="5:34" ht="14.25" customHeight="1">
      <c r="E64" s="167"/>
      <c r="F64" s="167"/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7"/>
      <c r="W64" s="167"/>
      <c r="X64" s="167"/>
      <c r="Y64" s="167"/>
      <c r="Z64" s="167"/>
      <c r="AA64" s="168"/>
      <c r="AB64" s="167"/>
      <c r="AC64" s="167"/>
      <c r="AD64" s="167"/>
      <c r="AE64" s="167"/>
      <c r="AF64" s="167"/>
      <c r="AG64" s="167"/>
      <c r="AH64" s="167"/>
    </row>
    <row r="65" spans="5:34" ht="14.25" customHeight="1">
      <c r="E65" s="167"/>
      <c r="F65" s="288" t="s">
        <v>45</v>
      </c>
      <c r="G65" s="289"/>
      <c r="H65" s="290">
        <v>199357</v>
      </c>
      <c r="I65" s="291" t="s">
        <v>46</v>
      </c>
      <c r="J65" s="292">
        <f>IF(P63="",L63,L63+N63+R63+T63)</f>
        <v>199357</v>
      </c>
      <c r="K65" s="291"/>
      <c r="L65" s="293" t="s">
        <v>47</v>
      </c>
      <c r="M65" s="294"/>
      <c r="N65" s="295">
        <f>H65-J65</f>
        <v>0</v>
      </c>
      <c r="O65" s="296"/>
      <c r="P65" s="297" t="s">
        <v>48</v>
      </c>
      <c r="Q65" s="294"/>
      <c r="R65" s="298">
        <f>IF(L63=0,0,ROUND(J65/H65*100,2))</f>
        <v>100</v>
      </c>
      <c r="S65" s="299"/>
      <c r="T65" s="168"/>
      <c r="U65" s="168"/>
      <c r="V65" s="167"/>
      <c r="W65" s="167"/>
      <c r="X65" s="167"/>
      <c r="Y65" s="167"/>
      <c r="Z65" s="167"/>
      <c r="AA65" s="168"/>
      <c r="AB65" s="167"/>
      <c r="AC65" s="167"/>
      <c r="AD65" s="167"/>
      <c r="AE65" s="167"/>
      <c r="AF65" s="167"/>
      <c r="AG65" s="167"/>
      <c r="AH65" s="167"/>
    </row>
    <row r="66" spans="5:34" ht="14.25" customHeight="1">
      <c r="E66" s="167"/>
      <c r="F66" s="300" t="s">
        <v>49</v>
      </c>
      <c r="G66" s="301"/>
      <c r="H66" s="302">
        <f>IF(H65=AA63,"",F75)</f>
      </c>
      <c r="I66" s="303" t="s">
        <v>50</v>
      </c>
      <c r="J66" s="304"/>
      <c r="K66" s="303"/>
      <c r="L66" s="305" t="s">
        <v>51</v>
      </c>
      <c r="M66" s="306"/>
      <c r="N66" s="305">
        <f>H66</f>
      </c>
      <c r="O66" s="307"/>
      <c r="P66" s="308" t="s">
        <v>52</v>
      </c>
      <c r="Q66" s="306"/>
      <c r="R66" s="305">
        <f>H66</f>
      </c>
      <c r="S66" s="307"/>
      <c r="T66" s="168"/>
      <c r="U66" s="168"/>
      <c r="V66" s="167"/>
      <c r="W66" s="167"/>
      <c r="X66" s="167"/>
      <c r="Y66" s="167"/>
      <c r="Z66" s="167"/>
      <c r="AA66" s="168"/>
      <c r="AB66" s="167"/>
      <c r="AC66" s="167"/>
      <c r="AD66" s="167"/>
      <c r="AE66" s="167"/>
      <c r="AF66" s="167"/>
      <c r="AG66" s="167"/>
      <c r="AH66" s="167"/>
    </row>
    <row r="67" spans="5:34" ht="12">
      <c r="E67" s="167"/>
      <c r="F67" s="167"/>
      <c r="G67" s="167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7"/>
      <c r="W67" s="167"/>
      <c r="X67" s="167"/>
      <c r="Y67" s="167"/>
      <c r="Z67" s="167"/>
      <c r="AA67" s="168"/>
      <c r="AB67" s="167"/>
      <c r="AC67" s="167"/>
      <c r="AD67" s="167"/>
      <c r="AE67" s="167"/>
      <c r="AF67" s="167"/>
      <c r="AG67" s="167"/>
      <c r="AH67" s="167"/>
    </row>
    <row r="69" ht="12" hidden="1">
      <c r="F69" s="4" t="s">
        <v>89</v>
      </c>
    </row>
    <row r="70" ht="12" hidden="1">
      <c r="F70" s="4" t="s">
        <v>14</v>
      </c>
    </row>
    <row r="71" spans="5:20" ht="12" hidden="1">
      <c r="E71" s="1" t="s">
        <v>90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2" hidden="1">
      <c r="F72" s="4" t="s">
        <v>91</v>
      </c>
    </row>
    <row r="73" spans="5:20" ht="12" hidden="1">
      <c r="E73" s="1" t="s">
        <v>92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2" hidden="1"/>
    <row r="75" spans="6:20" ht="12" hidden="1">
      <c r="F75" s="4" t="s">
        <v>15</v>
      </c>
      <c r="L75" s="11" t="s">
        <v>93</v>
      </c>
      <c r="N75" s="4" t="s">
        <v>20</v>
      </c>
      <c r="P75" s="4" t="s">
        <v>94</v>
      </c>
      <c r="R75" s="4" t="s">
        <v>20</v>
      </c>
      <c r="T75" s="4" t="s">
        <v>95</v>
      </c>
    </row>
    <row r="76" ht="12" hidden="1"/>
    <row r="77" ht="12" hidden="1">
      <c r="F77" s="4" t="s">
        <v>16</v>
      </c>
    </row>
    <row r="78" ht="12" hidden="1"/>
    <row r="79" ht="12" hidden="1"/>
    <row r="80" ht="12" hidden="1">
      <c r="F80" s="4" t="s">
        <v>96</v>
      </c>
    </row>
    <row r="81" ht="12" hidden="1"/>
    <row r="82" ht="12" hidden="1">
      <c r="F82" s="4" t="s">
        <v>18</v>
      </c>
    </row>
    <row r="83" ht="12" hidden="1">
      <c r="F83" s="4" t="s">
        <v>53</v>
      </c>
    </row>
    <row r="84" ht="12" hidden="1">
      <c r="F84" s="4" t="s">
        <v>67</v>
      </c>
    </row>
  </sheetData>
  <sheetProtection sheet="1" objects="1" scenarios="1"/>
  <mergeCells count="262">
    <mergeCell ref="L66:M66"/>
    <mergeCell ref="N66:O66"/>
    <mergeCell ref="P66:Q66"/>
    <mergeCell ref="R66:S66"/>
    <mergeCell ref="L65:M65"/>
    <mergeCell ref="N65:O65"/>
    <mergeCell ref="P65:Q65"/>
    <mergeCell ref="R65:S65"/>
    <mergeCell ref="R63:S63"/>
    <mergeCell ref="T63:U63"/>
    <mergeCell ref="E62:F62"/>
    <mergeCell ref="L62:M62"/>
    <mergeCell ref="E63:F63"/>
    <mergeCell ref="L63:M63"/>
    <mergeCell ref="N63:O63"/>
    <mergeCell ref="P63:Q63"/>
    <mergeCell ref="N62:O62"/>
    <mergeCell ref="P62:Q62"/>
    <mergeCell ref="R60:S60"/>
    <mergeCell ref="T60:U60"/>
    <mergeCell ref="R61:S61"/>
    <mergeCell ref="T61:U61"/>
    <mergeCell ref="R62:S62"/>
    <mergeCell ref="T62:U62"/>
    <mergeCell ref="E61:F61"/>
    <mergeCell ref="L61:M61"/>
    <mergeCell ref="N61:O61"/>
    <mergeCell ref="P61:Q61"/>
    <mergeCell ref="E60:F60"/>
    <mergeCell ref="L60:M60"/>
    <mergeCell ref="N60:O60"/>
    <mergeCell ref="P60:Q60"/>
    <mergeCell ref="R59:S59"/>
    <mergeCell ref="T59:U59"/>
    <mergeCell ref="E58:F58"/>
    <mergeCell ref="L58:M58"/>
    <mergeCell ref="E59:F59"/>
    <mergeCell ref="L59:M59"/>
    <mergeCell ref="N59:O59"/>
    <mergeCell ref="P59:Q59"/>
    <mergeCell ref="N58:O58"/>
    <mergeCell ref="P58:Q58"/>
    <mergeCell ref="R56:S56"/>
    <mergeCell ref="T56:U56"/>
    <mergeCell ref="R57:S57"/>
    <mergeCell ref="T57:U57"/>
    <mergeCell ref="R58:S58"/>
    <mergeCell ref="T58:U58"/>
    <mergeCell ref="E57:F57"/>
    <mergeCell ref="L57:M57"/>
    <mergeCell ref="N57:O57"/>
    <mergeCell ref="P57:Q57"/>
    <mergeCell ref="E56:F56"/>
    <mergeCell ref="L56:M56"/>
    <mergeCell ref="N56:O56"/>
    <mergeCell ref="P56:Q56"/>
    <mergeCell ref="R55:S55"/>
    <mergeCell ref="T55:U55"/>
    <mergeCell ref="E54:F54"/>
    <mergeCell ref="L54:M54"/>
    <mergeCell ref="E55:F55"/>
    <mergeCell ref="L55:M55"/>
    <mergeCell ref="N55:O55"/>
    <mergeCell ref="P55:Q55"/>
    <mergeCell ref="N54:O54"/>
    <mergeCell ref="P54:Q54"/>
    <mergeCell ref="R52:S52"/>
    <mergeCell ref="T52:U52"/>
    <mergeCell ref="R53:S53"/>
    <mergeCell ref="T53:U53"/>
    <mergeCell ref="R54:S54"/>
    <mergeCell ref="T54:U54"/>
    <mergeCell ref="E53:F53"/>
    <mergeCell ref="L53:M53"/>
    <mergeCell ref="N53:O53"/>
    <mergeCell ref="P53:Q53"/>
    <mergeCell ref="E52:F52"/>
    <mergeCell ref="L52:M52"/>
    <mergeCell ref="N52:O52"/>
    <mergeCell ref="P52:Q52"/>
    <mergeCell ref="R51:S51"/>
    <mergeCell ref="T51:U51"/>
    <mergeCell ref="E50:F50"/>
    <mergeCell ref="L50:M50"/>
    <mergeCell ref="E51:F51"/>
    <mergeCell ref="L51:M51"/>
    <mergeCell ref="N51:O51"/>
    <mergeCell ref="P51:Q51"/>
    <mergeCell ref="N50:O50"/>
    <mergeCell ref="P50:Q50"/>
    <mergeCell ref="R48:S48"/>
    <mergeCell ref="T48:U48"/>
    <mergeCell ref="R49:S49"/>
    <mergeCell ref="T49:U49"/>
    <mergeCell ref="R50:S50"/>
    <mergeCell ref="T50:U50"/>
    <mergeCell ref="E49:F49"/>
    <mergeCell ref="L49:M49"/>
    <mergeCell ref="N49:O49"/>
    <mergeCell ref="P49:Q49"/>
    <mergeCell ref="P46:Q46"/>
    <mergeCell ref="E48:F48"/>
    <mergeCell ref="L48:M48"/>
    <mergeCell ref="N48:O48"/>
    <mergeCell ref="P48:Q48"/>
    <mergeCell ref="T45:U45"/>
    <mergeCell ref="R47:S47"/>
    <mergeCell ref="T47:U47"/>
    <mergeCell ref="E46:F46"/>
    <mergeCell ref="L46:M46"/>
    <mergeCell ref="E47:F47"/>
    <mergeCell ref="L47:M47"/>
    <mergeCell ref="N47:O47"/>
    <mergeCell ref="P47:Q47"/>
    <mergeCell ref="N46:O46"/>
    <mergeCell ref="E42:F44"/>
    <mergeCell ref="R46:S46"/>
    <mergeCell ref="T46:U46"/>
    <mergeCell ref="E45:F45"/>
    <mergeCell ref="L45:M45"/>
    <mergeCell ref="N45:O45"/>
    <mergeCell ref="P45:Q45"/>
    <mergeCell ref="R44:S44"/>
    <mergeCell ref="T44:U44"/>
    <mergeCell ref="R45:S45"/>
    <mergeCell ref="R43:S43"/>
    <mergeCell ref="T43:U43"/>
    <mergeCell ref="L44:M44"/>
    <mergeCell ref="N44:O44"/>
    <mergeCell ref="P44:Q44"/>
    <mergeCell ref="T41:U41"/>
    <mergeCell ref="G42:G44"/>
    <mergeCell ref="L42:M42"/>
    <mergeCell ref="N42:O42"/>
    <mergeCell ref="P42:Q42"/>
    <mergeCell ref="R42:S42"/>
    <mergeCell ref="T42:U42"/>
    <mergeCell ref="L43:M43"/>
    <mergeCell ref="N43:O43"/>
    <mergeCell ref="P43:Q43"/>
    <mergeCell ref="N19:O19"/>
    <mergeCell ref="L18:M18"/>
    <mergeCell ref="L19:M19"/>
    <mergeCell ref="P18:Q18"/>
    <mergeCell ref="P19:Q19"/>
    <mergeCell ref="N18:O18"/>
    <mergeCell ref="E30:F30"/>
    <mergeCell ref="E31:F31"/>
    <mergeCell ref="E32:F32"/>
    <mergeCell ref="G12:G14"/>
    <mergeCell ref="G23:G25"/>
    <mergeCell ref="E26:F26"/>
    <mergeCell ref="E27:F27"/>
    <mergeCell ref="E23:F25"/>
    <mergeCell ref="E29:F29"/>
    <mergeCell ref="E28:F28"/>
    <mergeCell ref="P37:Q37"/>
    <mergeCell ref="P38:Q38"/>
    <mergeCell ref="L37:M37"/>
    <mergeCell ref="L38:M38"/>
    <mergeCell ref="N37:O37"/>
    <mergeCell ref="N38:O38"/>
    <mergeCell ref="N35:O35"/>
    <mergeCell ref="L35:M35"/>
    <mergeCell ref="P35:Q35"/>
    <mergeCell ref="T35:U35"/>
    <mergeCell ref="T31:U31"/>
    <mergeCell ref="R33:S33"/>
    <mergeCell ref="T32:U32"/>
    <mergeCell ref="L34:M34"/>
    <mergeCell ref="P34:Q34"/>
    <mergeCell ref="N34:O34"/>
    <mergeCell ref="R34:S34"/>
    <mergeCell ref="T34:U34"/>
    <mergeCell ref="T30:U30"/>
    <mergeCell ref="P31:Q31"/>
    <mergeCell ref="L32:M32"/>
    <mergeCell ref="N33:O33"/>
    <mergeCell ref="P32:Q32"/>
    <mergeCell ref="L33:M33"/>
    <mergeCell ref="N32:O32"/>
    <mergeCell ref="P33:Q33"/>
    <mergeCell ref="R32:S32"/>
    <mergeCell ref="T33:U33"/>
    <mergeCell ref="L30:M30"/>
    <mergeCell ref="N31:O31"/>
    <mergeCell ref="P30:Q30"/>
    <mergeCell ref="R31:S31"/>
    <mergeCell ref="L31:M31"/>
    <mergeCell ref="N30:O30"/>
    <mergeCell ref="R30:S30"/>
    <mergeCell ref="L27:M27"/>
    <mergeCell ref="P29:Q29"/>
    <mergeCell ref="L29:M29"/>
    <mergeCell ref="T29:U29"/>
    <mergeCell ref="L28:M28"/>
    <mergeCell ref="N28:O28"/>
    <mergeCell ref="P28:Q28"/>
    <mergeCell ref="T28:U28"/>
    <mergeCell ref="L26:M26"/>
    <mergeCell ref="T26:U26"/>
    <mergeCell ref="T27:U27"/>
    <mergeCell ref="R29:S29"/>
    <mergeCell ref="N29:O29"/>
    <mergeCell ref="N27:O27"/>
    <mergeCell ref="R27:S27"/>
    <mergeCell ref="P26:Q26"/>
    <mergeCell ref="P27:Q27"/>
    <mergeCell ref="N26:O26"/>
    <mergeCell ref="L24:M24"/>
    <mergeCell ref="N24:O24"/>
    <mergeCell ref="P24:Q24"/>
    <mergeCell ref="L25:M25"/>
    <mergeCell ref="N25:O25"/>
    <mergeCell ref="P25:Q25"/>
    <mergeCell ref="L12:M12"/>
    <mergeCell ref="L13:M13"/>
    <mergeCell ref="L14:M14"/>
    <mergeCell ref="L15:M15"/>
    <mergeCell ref="P12:Q12"/>
    <mergeCell ref="P13:Q13"/>
    <mergeCell ref="P14:Q14"/>
    <mergeCell ref="P15:Q15"/>
    <mergeCell ref="N12:O12"/>
    <mergeCell ref="N13:O13"/>
    <mergeCell ref="N14:O14"/>
    <mergeCell ref="N15:O15"/>
    <mergeCell ref="T25:U25"/>
    <mergeCell ref="R23:S23"/>
    <mergeCell ref="R24:S24"/>
    <mergeCell ref="R25:S25"/>
    <mergeCell ref="T15:U15"/>
    <mergeCell ref="T23:U23"/>
    <mergeCell ref="T24:U24"/>
    <mergeCell ref="T16:U16"/>
    <mergeCell ref="T12:U12"/>
    <mergeCell ref="T13:U13"/>
    <mergeCell ref="E16:F16"/>
    <mergeCell ref="E15:F15"/>
    <mergeCell ref="E12:F14"/>
    <mergeCell ref="R12:S12"/>
    <mergeCell ref="R13:S13"/>
    <mergeCell ref="R14:S14"/>
    <mergeCell ref="R15:S15"/>
    <mergeCell ref="T14:U14"/>
    <mergeCell ref="E35:F35"/>
    <mergeCell ref="E34:F34"/>
    <mergeCell ref="E33:F33"/>
    <mergeCell ref="R16:S16"/>
    <mergeCell ref="P16:Q16"/>
    <mergeCell ref="N16:O16"/>
    <mergeCell ref="L16:M16"/>
    <mergeCell ref="L23:M23"/>
    <mergeCell ref="N23:O23"/>
    <mergeCell ref="P23:Q23"/>
    <mergeCell ref="R18:S18"/>
    <mergeCell ref="R19:S19"/>
    <mergeCell ref="R37:S37"/>
    <mergeCell ref="R38:S38"/>
    <mergeCell ref="R35:S35"/>
    <mergeCell ref="R28:S28"/>
    <mergeCell ref="R26:S26"/>
  </mergeCells>
  <printOptions horizontalCentered="1"/>
  <pageMargins left="0.31" right="0.27" top="0.56" bottom="0.38" header="0.45" footer="0.42"/>
  <pageSetup blackAndWhite="1" horizontalDpi="300" verticalDpi="300" orientation="portrait" paperSize="9" r:id="rId2"/>
  <colBreaks count="1" manualBreakCount="1">
    <brk id="21" min="1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石川県地方課</dc:creator>
  <cp:keywords/>
  <dc:description/>
  <cp:lastModifiedBy>石川県地方課</cp:lastModifiedBy>
  <dcterms:created xsi:type="dcterms:W3CDTF">2007-07-25T02:26:31Z</dcterms:created>
  <dcterms:modified xsi:type="dcterms:W3CDTF">2007-07-25T02:27:16Z</dcterms:modified>
  <cp:category/>
  <cp:version/>
  <cp:contentType/>
  <cp:contentStatus/>
</cp:coreProperties>
</file>