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2"/>
  </bookViews>
  <sheets>
    <sheet name="①金沢市" sheetId="1" r:id="rId1"/>
    <sheet name="②七尾市～川北町" sheetId="2" r:id="rId2"/>
    <sheet name="③津幡町～能登町" sheetId="3" r:id="rId3"/>
  </sheets>
  <definedNames>
    <definedName name="_xlnm.Print_Area" localSheetId="0">'①金沢市'!$A$1:$BE$41</definedName>
    <definedName name="_xlnm.Print_Area" localSheetId="1">'②七尾市～川北町'!$B$1:$BP$68</definedName>
    <definedName name="_xlnm.Print_Area" localSheetId="2">'③津幡町～能登町'!$B$1:$BP$59</definedName>
  </definedNames>
  <calcPr fullCalcOnLoad="1"/>
</workbook>
</file>

<file path=xl/comments1.xml><?xml version="1.0" encoding="utf-8"?>
<comments xmlns="http://schemas.openxmlformats.org/spreadsheetml/2006/main">
  <authors>
    <author>石川県</author>
  </authors>
  <commentList>
    <comment ref="DS7" authorId="0">
      <text>
        <r>
          <rPr>
            <sz val="9"/>
            <rFont val="ＭＳ Ｐゴシック"/>
            <family val="3"/>
          </rPr>
          <t>按分件数の設定に注意</t>
        </r>
      </text>
    </comment>
    <comment ref="DQ13" authorId="0">
      <text>
        <r>
          <rPr>
            <sz val="9"/>
            <rFont val="ＭＳ Ｐゴシック"/>
            <family val="3"/>
          </rPr>
          <t>繰り上がった票</t>
        </r>
      </text>
    </comment>
    <comment ref="DQ19" authorId="0">
      <text>
        <r>
          <rPr>
            <sz val="9"/>
            <rFont val="ＭＳ Ｐゴシック"/>
            <family val="3"/>
          </rPr>
          <t>繰り上がった票</t>
        </r>
      </text>
    </comment>
    <comment ref="DQ25" authorId="0">
      <text>
        <r>
          <rPr>
            <sz val="9"/>
            <rFont val="ＭＳ Ｐゴシック"/>
            <family val="3"/>
          </rPr>
          <t>繰り上がった票</t>
        </r>
      </text>
    </comment>
  </commentList>
</comments>
</file>

<file path=xl/comments2.xml><?xml version="1.0" encoding="utf-8"?>
<comments xmlns="http://schemas.openxmlformats.org/spreadsheetml/2006/main">
  <authors>
    <author>石川県</author>
  </authors>
  <commentList>
    <comment ref="EK13" authorId="0">
      <text>
        <r>
          <rPr>
            <sz val="9"/>
            <rFont val="ＭＳ Ｐゴシック"/>
            <family val="3"/>
          </rPr>
          <t>上記セルが２行にわたるため、左記番号欄入力数により空欄のセルの数を決定させる</t>
        </r>
      </text>
    </comment>
    <comment ref="EN11" authorId="0">
      <text>
        <r>
          <rPr>
            <sz val="9"/>
            <rFont val="ＭＳ Ｐゴシック"/>
            <family val="3"/>
          </rPr>
          <t>按分件数の設定に注意</t>
        </r>
      </text>
    </comment>
    <comment ref="EK24" authorId="0">
      <text>
        <r>
          <rPr>
            <sz val="9"/>
            <rFont val="ＭＳ Ｐゴシック"/>
            <family val="3"/>
          </rPr>
          <t>上記セルが２行にわたるため、左記番号欄入力数により空欄のセルの数を決定させる</t>
        </r>
      </text>
    </comment>
    <comment ref="EK50" authorId="0">
      <text>
        <r>
          <rPr>
            <sz val="9"/>
            <rFont val="ＭＳ Ｐゴシック"/>
            <family val="3"/>
          </rPr>
          <t>上記セルが２行にわたるため、左記番号欄入力数により空欄のセルの数を決定させる</t>
        </r>
      </text>
    </comment>
    <comment ref="EK37" authorId="0">
      <text>
        <r>
          <rPr>
            <sz val="9"/>
            <rFont val="ＭＳ Ｐゴシック"/>
            <family val="3"/>
          </rPr>
          <t>上記セルが２行にわたるため、左記番号欄入力数により空欄のセルの数を決定させる</t>
        </r>
      </text>
    </comment>
    <comment ref="EN22" authorId="0">
      <text>
        <r>
          <rPr>
            <sz val="9"/>
            <rFont val="ＭＳ Ｐゴシック"/>
            <family val="3"/>
          </rPr>
          <t>按分件数の設定に注意</t>
        </r>
      </text>
    </comment>
    <comment ref="EN33" authorId="0">
      <text>
        <r>
          <rPr>
            <sz val="9"/>
            <rFont val="ＭＳ Ｐゴシック"/>
            <family val="3"/>
          </rPr>
          <t>按分件数の設定に注意</t>
        </r>
      </text>
    </comment>
    <comment ref="EN35" authorId="0">
      <text>
        <r>
          <rPr>
            <sz val="9"/>
            <rFont val="ＭＳ Ｐゴシック"/>
            <family val="3"/>
          </rPr>
          <t>按分件数の設定に注意</t>
        </r>
      </text>
    </comment>
    <comment ref="EN48" authorId="0">
      <text>
        <r>
          <rPr>
            <sz val="9"/>
            <rFont val="ＭＳ Ｐゴシック"/>
            <family val="3"/>
          </rPr>
          <t>按分件数の設定に注意</t>
        </r>
      </text>
    </comment>
    <comment ref="EN59" authorId="0">
      <text>
        <r>
          <rPr>
            <sz val="9"/>
            <rFont val="ＭＳ Ｐゴシック"/>
            <family val="3"/>
          </rPr>
          <t>按分件数の設定に注意</t>
        </r>
      </text>
    </comment>
    <comment ref="EN61" authorId="0">
      <text>
        <r>
          <rPr>
            <sz val="9"/>
            <rFont val="ＭＳ Ｐゴシック"/>
            <family val="3"/>
          </rPr>
          <t>按分件数の設定に注意</t>
        </r>
      </text>
    </comment>
    <comment ref="EK63" authorId="0">
      <text>
        <r>
          <rPr>
            <sz val="9"/>
            <rFont val="ＭＳ Ｐゴシック"/>
            <family val="3"/>
          </rPr>
          <t>上記セルが２行にわたるため、左記番号欄入力数により空欄のセルの数を決定させる</t>
        </r>
      </text>
    </comment>
  </commentList>
</comments>
</file>

<file path=xl/comments3.xml><?xml version="1.0" encoding="utf-8"?>
<comments xmlns="http://schemas.openxmlformats.org/spreadsheetml/2006/main">
  <authors>
    <author>石川県</author>
  </authors>
  <commentList>
    <comment ref="EK28" authorId="0">
      <text>
        <r>
          <rPr>
            <sz val="9"/>
            <rFont val="ＭＳ Ｐゴシック"/>
            <family val="3"/>
          </rPr>
          <t>上記セルが２行にわたるため、左記番号欄入力数により空欄のセルの数を決定させる</t>
        </r>
      </text>
    </comment>
    <comment ref="EK39" authorId="0">
      <text>
        <r>
          <rPr>
            <sz val="9"/>
            <rFont val="ＭＳ Ｐゴシック"/>
            <family val="3"/>
          </rPr>
          <t>上記セルが２行にわたるため、左記番号欄入力数により空欄のセルの数を決定させる</t>
        </r>
      </text>
    </comment>
    <comment ref="EK54" authorId="0">
      <text>
        <r>
          <rPr>
            <sz val="9"/>
            <rFont val="ＭＳ Ｐゴシック"/>
            <family val="3"/>
          </rPr>
          <t>上記セルが２行にわたるため、左記番号欄入力数により空欄のセルの数を決定させる</t>
        </r>
      </text>
    </comment>
    <comment ref="EN26" authorId="0">
      <text>
        <r>
          <rPr>
            <sz val="9"/>
            <rFont val="ＭＳ Ｐゴシック"/>
            <family val="3"/>
          </rPr>
          <t>按分件数の設定に注意</t>
        </r>
      </text>
    </comment>
    <comment ref="EN37" authorId="0">
      <text>
        <r>
          <rPr>
            <sz val="9"/>
            <rFont val="ＭＳ Ｐゴシック"/>
            <family val="3"/>
          </rPr>
          <t>按分件数の設定に注意</t>
        </r>
      </text>
    </comment>
    <comment ref="EN48" authorId="0">
      <text>
        <r>
          <rPr>
            <sz val="9"/>
            <rFont val="ＭＳ Ｐゴシック"/>
            <family val="3"/>
          </rPr>
          <t>按分件数の設定に注意</t>
        </r>
      </text>
    </comment>
    <comment ref="EN50" authorId="0">
      <text>
        <r>
          <rPr>
            <sz val="9"/>
            <rFont val="ＭＳ Ｐゴシック"/>
            <family val="3"/>
          </rPr>
          <t>按分件数の設定に注意</t>
        </r>
      </text>
    </comment>
    <comment ref="EN52" authorId="0">
      <text>
        <r>
          <rPr>
            <sz val="9"/>
            <rFont val="ＭＳ Ｐゴシック"/>
            <family val="3"/>
          </rPr>
          <t>按分件数の設定に注意</t>
        </r>
      </text>
    </comment>
    <comment ref="EN11" authorId="0">
      <text>
        <r>
          <rPr>
            <sz val="9"/>
            <rFont val="ＭＳ Ｐゴシック"/>
            <family val="3"/>
          </rPr>
          <t>按分件数の設定に注意</t>
        </r>
      </text>
    </comment>
    <comment ref="EN13" authorId="0">
      <text>
        <r>
          <rPr>
            <sz val="9"/>
            <rFont val="ＭＳ Ｐゴシック"/>
            <family val="3"/>
          </rPr>
          <t>按分件数の設定に注意</t>
        </r>
      </text>
    </comment>
    <comment ref="EK15" authorId="0">
      <text>
        <r>
          <rPr>
            <sz val="9"/>
            <rFont val="ＭＳ Ｐゴシック"/>
            <family val="3"/>
          </rPr>
          <t>上記セルが２行にわたるため、左記番号欄入力数により空欄のセルの数を決定させる</t>
        </r>
      </text>
    </comment>
  </commentList>
</comments>
</file>

<file path=xl/sharedStrings.xml><?xml version="1.0" encoding="utf-8"?>
<sst xmlns="http://schemas.openxmlformats.org/spreadsheetml/2006/main" count="653" uniqueCount="182">
  <si>
    <t>平成１９年４月８日執行石川県議会議員選挙開票中間速報表</t>
  </si>
  <si>
    <t>按分件数</t>
  </si>
  <si>
    <t>平成１９年４月８日執行石川県議会議員選挙開票結果調</t>
  </si>
  <si>
    <t>中間</t>
  </si>
  <si>
    <t>確定</t>
  </si>
  <si>
    <t>番号</t>
  </si>
  <si>
    <t>確定投票者数</t>
  </si>
  <si>
    <t>番号突合</t>
  </si>
  <si>
    <t>得票突合</t>
  </si>
  <si>
    <t>按分突合</t>
  </si>
  <si>
    <t>有効突合</t>
  </si>
  <si>
    <t>投票突合</t>
  </si>
  <si>
    <t>投票者突合</t>
  </si>
  <si>
    <t>県選管速報時刻</t>
  </si>
  <si>
    <t>時</t>
  </si>
  <si>
    <t>①金沢市選挙区　　定数１７人</t>
  </si>
  <si>
    <t>小計突合</t>
  </si>
  <si>
    <t>絶対値</t>
  </si>
  <si>
    <t>新</t>
  </si>
  <si>
    <t>無</t>
  </si>
  <si>
    <t>自</t>
  </si>
  <si>
    <t>公</t>
  </si>
  <si>
    <t>民</t>
  </si>
  <si>
    <t>小　計</t>
  </si>
  <si>
    <t>金原　博</t>
  </si>
  <si>
    <t xml:space="preserve">金　子 </t>
  </si>
  <si>
    <t>中　村</t>
  </si>
  <si>
    <t>米　沢</t>
  </si>
  <si>
    <t>北 あつし</t>
  </si>
  <si>
    <t>庄　源</t>
  </si>
  <si>
    <t>盛　本</t>
  </si>
  <si>
    <t>長　井</t>
  </si>
  <si>
    <t>米田 義三</t>
  </si>
  <si>
    <t>中谷 喜和</t>
  </si>
  <si>
    <t>小計</t>
  </si>
  <si>
    <t>金 沢 市</t>
  </si>
  <si>
    <t>共</t>
  </si>
  <si>
    <t>社</t>
  </si>
  <si>
    <t>尾西 洋子</t>
  </si>
  <si>
    <t>広　岡</t>
  </si>
  <si>
    <t>石坂 修一</t>
  </si>
  <si>
    <t>うの 邦夫</t>
  </si>
  <si>
    <t>下　沢</t>
  </si>
  <si>
    <t>北</t>
  </si>
  <si>
    <t>やち 律夫</t>
  </si>
  <si>
    <t>宮　下</t>
  </si>
  <si>
    <t>小計</t>
  </si>
  <si>
    <t>義　昭</t>
  </si>
  <si>
    <t>博　範</t>
  </si>
  <si>
    <t>とし子</t>
  </si>
  <si>
    <t>田　中</t>
  </si>
  <si>
    <t>按分の際
切り捨て
られた数</t>
  </si>
  <si>
    <t>不受理</t>
  </si>
  <si>
    <t>不   足</t>
  </si>
  <si>
    <t>得   票</t>
  </si>
  <si>
    <t>有　 効</t>
  </si>
  <si>
    <t>無　 効</t>
  </si>
  <si>
    <t>投   票</t>
  </si>
  <si>
    <t>総   数</t>
  </si>
  <si>
    <t>投票数</t>
  </si>
  <si>
    <t>投票者数　Ａ</t>
  </si>
  <si>
    <t>開票数　Ｂ</t>
  </si>
  <si>
    <t>差引残数　Ａ－Ｂ</t>
  </si>
  <si>
    <t>進捗率　B/A×100（％）</t>
  </si>
  <si>
    <t>(</t>
  </si>
  <si>
    <t>)</t>
  </si>
  <si>
    <t>(</t>
  </si>
  <si>
    <t>)</t>
  </si>
  <si>
    <t>(</t>
  </si>
  <si>
    <t>)</t>
  </si>
  <si>
    <t>(</t>
  </si>
  <si>
    <t>よしはる</t>
  </si>
  <si>
    <t>いさお</t>
  </si>
  <si>
    <t>けんじ</t>
  </si>
  <si>
    <t>はじめ</t>
  </si>
  <si>
    <t>よしひさ</t>
  </si>
  <si>
    <t>けんせい</t>
  </si>
  <si>
    <t>(</t>
  </si>
  <si>
    <t>)</t>
  </si>
  <si>
    <t>(</t>
  </si>
  <si>
    <t>ひもの</t>
  </si>
  <si>
    <t>しんたに</t>
  </si>
  <si>
    <t>たつみ</t>
  </si>
  <si>
    <t>よしたか</t>
  </si>
  <si>
    <t>こうさい</t>
  </si>
  <si>
    <t>ひろと</t>
  </si>
  <si>
    <t>市町数</t>
  </si>
  <si>
    <r>
      <t>O</t>
    </r>
    <r>
      <rPr>
        <sz val="11"/>
        <rFont val="ＭＳ Ｐゴシック"/>
        <family val="0"/>
      </rPr>
      <t>K</t>
    </r>
  </si>
  <si>
    <r>
      <t>E</t>
    </r>
    <r>
      <rPr>
        <sz val="11"/>
        <rFont val="ＭＳ Ｐゴシック"/>
        <family val="0"/>
      </rPr>
      <t>RR</t>
    </r>
  </si>
  <si>
    <t>未入力</t>
  </si>
  <si>
    <t>（確は確定分）</t>
  </si>
  <si>
    <r>
      <t>(推定</t>
    </r>
    <r>
      <rPr>
        <sz val="11"/>
        <rFont val="ＭＳ Ｐゴシック"/>
        <family val="0"/>
      </rPr>
      <t>)</t>
    </r>
  </si>
  <si>
    <t>確</t>
  </si>
  <si>
    <t>未</t>
  </si>
  <si>
    <t>②七尾市選挙区　　定数３人</t>
  </si>
  <si>
    <t>得　票
総　数</t>
  </si>
  <si>
    <t>有　 効
投票数</t>
  </si>
  <si>
    <t>無　 効
投票数</t>
  </si>
  <si>
    <t>投　 票
総　 数</t>
  </si>
  <si>
    <t>不足</t>
  </si>
  <si>
    <t>石　島</t>
  </si>
  <si>
    <t>正　喜</t>
  </si>
  <si>
    <t>幸　三</t>
  </si>
  <si>
    <t>昭　二</t>
  </si>
  <si>
    <t>七 尾 市</t>
  </si>
  <si>
    <t>③小松市選挙区　　定数４人</t>
  </si>
  <si>
    <t>山根 靖則</t>
  </si>
  <si>
    <t>北　村</t>
  </si>
  <si>
    <t>市　村</t>
  </si>
  <si>
    <t>北 栄一郎</t>
  </si>
  <si>
    <t>藤　井</t>
  </si>
  <si>
    <t>福　村</t>
  </si>
  <si>
    <t>小松市</t>
  </si>
  <si>
    <t>④羽咋市羽咋郡南部選挙区　　定数２人</t>
  </si>
  <si>
    <t>諸</t>
  </si>
  <si>
    <t>稲　村</t>
  </si>
  <si>
    <t>小　倉</t>
  </si>
  <si>
    <t>家　田</t>
  </si>
  <si>
    <t>羽 咋 市</t>
  </si>
  <si>
    <t>宝達志水町</t>
  </si>
  <si>
    <t>計</t>
  </si>
  <si>
    <t>⑤松任市石川郡西部選挙区　　定数３人</t>
  </si>
  <si>
    <t>吉　崎</t>
  </si>
  <si>
    <t>大口 英夫</t>
  </si>
  <si>
    <t>広　昭</t>
  </si>
  <si>
    <t>よしのり</t>
  </si>
  <si>
    <t>正　次</t>
  </si>
  <si>
    <t>白山市第１</t>
  </si>
  <si>
    <t>⑥能美市能美郡選挙区　　定数２人</t>
  </si>
  <si>
    <t>さわ田</t>
  </si>
  <si>
    <t>山　口</t>
  </si>
  <si>
    <t>森 ゆうき</t>
  </si>
  <si>
    <t>さと子</t>
  </si>
  <si>
    <t>能 美 市</t>
  </si>
  <si>
    <t>川 北 町</t>
  </si>
  <si>
    <t>(</t>
  </si>
  <si>
    <t>いとう</t>
  </si>
  <si>
    <t>わだうち</t>
  </si>
  <si>
    <t>にしだ</t>
  </si>
  <si>
    <t>まさのり</t>
  </si>
  <si>
    <r>
      <t>進捗率　B/A×100</t>
    </r>
    <r>
      <rPr>
        <sz val="10"/>
        <rFont val="ＭＳ Ｐゴシック"/>
        <family val="3"/>
      </rPr>
      <t>（％）</t>
    </r>
  </si>
  <si>
    <t>(</t>
  </si>
  <si>
    <t>しげもり</t>
  </si>
  <si>
    <t>よしひろ</t>
  </si>
  <si>
    <t>あきら</t>
  </si>
  <si>
    <t>(</t>
  </si>
  <si>
    <t>たけお</t>
  </si>
  <si>
    <t>ひろみ</t>
  </si>
  <si>
    <t>とおる</t>
  </si>
  <si>
    <t>さくの</t>
  </si>
  <si>
    <t>よねみつ</t>
  </si>
  <si>
    <t>ただし</t>
  </si>
  <si>
    <t>⑦河北郡選挙区　　定数２人</t>
  </si>
  <si>
    <t>小　谷</t>
  </si>
  <si>
    <t>桜　川</t>
  </si>
  <si>
    <t>堂下 清孝</t>
  </si>
  <si>
    <t>水野 スウ</t>
  </si>
  <si>
    <t>米　田</t>
  </si>
  <si>
    <t>津 幡 町</t>
  </si>
  <si>
    <t>内 灘 町</t>
  </si>
  <si>
    <t>⑧羽咋郡北部選挙区　　定数１人</t>
  </si>
  <si>
    <t>石田 忠夫</t>
  </si>
  <si>
    <t>小　泉</t>
  </si>
  <si>
    <t>まさる</t>
  </si>
  <si>
    <t>志 賀 町</t>
  </si>
  <si>
    <t>⑨鹿島郡選挙区　　定数１人</t>
  </si>
  <si>
    <t>山　田</t>
  </si>
  <si>
    <t>長屋 一二</t>
  </si>
  <si>
    <t>しょうご</t>
  </si>
  <si>
    <t>中能登町</t>
  </si>
  <si>
    <t>⑩鳳珠郡選挙区　　定数２人</t>
  </si>
  <si>
    <t>宮下 げん</t>
  </si>
  <si>
    <t>櫻井 廣明</t>
  </si>
  <si>
    <t>輪島市門前</t>
  </si>
  <si>
    <t>穴 水 町</t>
  </si>
  <si>
    <t>能 登 町</t>
  </si>
  <si>
    <t>(</t>
  </si>
  <si>
    <t>かずや</t>
  </si>
  <si>
    <t>たけし</t>
  </si>
  <si>
    <t>あきお</t>
  </si>
  <si>
    <t>(</t>
  </si>
  <si>
    <t>まさひろ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</si>
</sst>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00_ "/>
    <numFmt numFmtId="180" formatCode="0.000_ "/>
    <numFmt numFmtId="181" formatCode="#,##0.000_);[Red]\(#,##0.000\)"/>
    <numFmt numFmtId="182" formatCode="#,##0.000_ "/>
    <numFmt numFmtId="183" formatCode="0.0000_);[Red]\(0.0000\)"/>
    <numFmt numFmtId="184" formatCode="0_);[Red]\(0\)"/>
    <numFmt numFmtId="185" formatCode="0.00_ "/>
    <numFmt numFmtId="186" formatCode="0##\ "/>
    <numFmt numFmtId="187" formatCode="0##"/>
    <numFmt numFmtId="188" formatCode="#,##0.0000_ "/>
    <numFmt numFmtId="189" formatCode="0.000_);[Red]\(0.000\)"/>
    <numFmt numFmtId="190" formatCode="#,##0.00_);[Red]\(#,##0.00\)"/>
    <numFmt numFmtId="191" formatCode="#,##0.0_ "/>
    <numFmt numFmtId="192" formatCode="#,##0.00_ "/>
    <numFmt numFmtId="193" formatCode="0.000;\-0.000;0"/>
    <numFmt numFmtId="194" formatCode="#,##0.000;\-#,##0.000;0.0000"/>
    <numFmt numFmtId="195" formatCode="#.000,;\-#,##0"/>
    <numFmt numFmtId="196" formatCode="#,##0.000;[Red]\-#,##0.000"/>
    <numFmt numFmtId="197" formatCode="#,##0.0;[Red]\-#,##0.0"/>
    <numFmt numFmtId="198" formatCode="00_ "/>
    <numFmt numFmtId="199" formatCode="0.000"/>
    <numFmt numFmtId="200" formatCode="\(&quot;様&quot;&quot;式&quot;#\)"/>
    <numFmt numFmtId="201" formatCode="#,##0.000_);[Red]\(#,##0.000\);0\ "/>
    <numFmt numFmtId="202" formatCode="#,##0_ ;[Red]\-#,##0\ "/>
    <numFmt numFmtId="203" formatCode="#,##0.00_ ;[Red]\-#,##0.00\ "/>
    <numFmt numFmtId="204" formatCode="#,##0;\-#,##0;0"/>
    <numFmt numFmtId="205" formatCode="#,##0.0000_);[Red]\(#,##0.0000\)"/>
    <numFmt numFmtId="206" formatCode="#,##0.00000_);[Red]\(#,##0.00000\)"/>
    <numFmt numFmtId="207" formatCode="0.000_ ;\-0.000;0\ "/>
    <numFmt numFmtId="208" formatCode="0_ ;\-0.000;0\ "/>
    <numFmt numFmtId="209" formatCode="0##.0"/>
    <numFmt numFmtId="210" formatCode="0##.00"/>
    <numFmt numFmtId="211" formatCode="0##.000"/>
    <numFmt numFmtId="212" formatCode="0##.0000"/>
    <numFmt numFmtId="213" formatCode="#.##0,;\-#,##0"/>
    <numFmt numFmtId="214" formatCode="#,###.000;[Red]\-#,##0.000"/>
    <numFmt numFmtId="215" formatCode="0.0%"/>
    <numFmt numFmtId="216" formatCode="#,##0.0000;[Red]\-#,##0.0000"/>
    <numFmt numFmtId="217" formatCode="0.0_ "/>
    <numFmt numFmtId="218" formatCode="0.00000_ "/>
    <numFmt numFmtId="219" formatCode="0.000000_ "/>
    <numFmt numFmtId="220" formatCode="#,##0.0_);[Red]\(#,##0.0\)"/>
    <numFmt numFmtId="221" formatCode="#,##0.000_);[Red]\(#,##0.000\);0"/>
    <numFmt numFmtId="222" formatCode="#,##0.00_);[Red]\(#,##0.00\);0\ "/>
    <numFmt numFmtId="223" formatCode="#,##0.0_);[Red]\(#,##0.0\);0\ "/>
    <numFmt numFmtId="224" formatCode="#,##0_);[Red]\(#,##0\);0\ "/>
    <numFmt numFmtId="225" formatCode="\(&quot;様&quot;&quot;式&quot;#\ &quot;つ&quot;&quot;づ&quot;&quot;き&quot;\)"/>
    <numFmt numFmtId="226" formatCode="0.00_);[Red]\(0.00\)"/>
    <numFmt numFmtId="227" formatCode="0.0_);[Red]\(0.0\)"/>
    <numFmt numFmtId="228" formatCode="#,##0.0;\-#,##0.0;0.0"/>
    <numFmt numFmtId="229" formatCode="#,##0.00;\-#,##0.00;0.00"/>
    <numFmt numFmtId="230" formatCode="#,##0.000;\-#,##0.000;0.000"/>
    <numFmt numFmtId="231" formatCode="0.000;\-0.000;0\ "/>
    <numFmt numFmtId="232" formatCode="#,##0.000_ ;[Red]\-#,##0.000\ "/>
  </numFmts>
  <fonts count="16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1"/>
      <name val="ＭＳ Ｐゴシック"/>
      <family val="0"/>
    </font>
    <font>
      <b/>
      <sz val="14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50"/>
      <name val="ＭＳ Ｐゴシック"/>
      <family val="3"/>
    </font>
    <font>
      <b/>
      <sz val="20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left" vertical="center"/>
    </xf>
    <xf numFmtId="181" fontId="3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200" fontId="4" fillId="0" borderId="0" xfId="0" applyNumberFormat="1" applyFont="1" applyFill="1" applyBorder="1" applyAlignment="1" applyProtection="1">
      <alignment horizontal="left" vertical="center"/>
      <protection locked="0"/>
    </xf>
    <xf numFmtId="181" fontId="3" fillId="0" borderId="0" xfId="0" applyNumberFormat="1" applyFont="1" applyBorder="1" applyAlignment="1">
      <alignment horizontal="right" vertical="center"/>
    </xf>
    <xf numFmtId="200" fontId="4" fillId="2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6" fillId="2" borderId="1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95" fontId="3" fillId="0" borderId="2" xfId="0" applyNumberFormat="1" applyFont="1" applyFill="1" applyBorder="1" applyAlignment="1" applyProtection="1">
      <alignment horizontal="right" vertical="center"/>
      <protection/>
    </xf>
    <xf numFmtId="0" fontId="8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1" xfId="0" applyFont="1" applyFill="1" applyBorder="1" applyAlignment="1" applyProtection="1">
      <alignment horizontal="center" vertical="center"/>
      <protection locked="0"/>
    </xf>
    <xf numFmtId="178" fontId="0" fillId="0" borderId="0" xfId="0" applyNumberFormat="1" applyFont="1" applyAlignment="1" applyProtection="1">
      <alignment vertical="center"/>
      <protection/>
    </xf>
    <xf numFmtId="196" fontId="0" fillId="0" borderId="0" xfId="16" applyNumberFormat="1" applyFont="1" applyAlignment="1" applyProtection="1">
      <alignment vertical="center"/>
      <protection/>
    </xf>
    <xf numFmtId="196" fontId="8" fillId="0" borderId="0" xfId="16" applyNumberFormat="1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7" fillId="0" borderId="0" xfId="0" applyFont="1" applyFill="1" applyAlignment="1" applyProtection="1">
      <alignment vertical="center"/>
      <protection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horizontal="right" vertical="center"/>
      <protection/>
    </xf>
    <xf numFmtId="0" fontId="3" fillId="0" borderId="2" xfId="0" applyFont="1" applyBorder="1" applyAlignment="1" applyProtection="1">
      <alignment vertical="center"/>
      <protection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95" fontId="3" fillId="0" borderId="3" xfId="0" applyNumberFormat="1" applyFont="1" applyFill="1" applyBorder="1" applyAlignment="1" applyProtection="1">
      <alignment horizontal="right" vertical="center"/>
      <protection/>
    </xf>
    <xf numFmtId="38" fontId="8" fillId="0" borderId="6" xfId="16" applyNumberFormat="1" applyFont="1" applyBorder="1" applyAlignment="1" applyProtection="1">
      <alignment vertical="center"/>
      <protection/>
    </xf>
    <xf numFmtId="0" fontId="3" fillId="0" borderId="3" xfId="0" applyFont="1" applyBorder="1" applyAlignment="1">
      <alignment horizontal="left" vertical="center"/>
    </xf>
    <xf numFmtId="38" fontId="0" fillId="0" borderId="6" xfId="0" applyNumberFormat="1" applyFont="1" applyBorder="1" applyAlignment="1">
      <alignment vertical="center"/>
    </xf>
    <xf numFmtId="38" fontId="8" fillId="0" borderId="9" xfId="16" applyNumberFormat="1" applyFont="1" applyBorder="1" applyAlignment="1" applyProtection="1">
      <alignment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9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225" fontId="4" fillId="2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177" fontId="3" fillId="0" borderId="0" xfId="0" applyNumberFormat="1" applyFont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horizontal="right" vertical="center"/>
      <protection/>
    </xf>
    <xf numFmtId="177" fontId="0" fillId="0" borderId="0" xfId="16" applyNumberFormat="1" applyFont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Fill="1" applyBorder="1" applyAlignment="1" applyProtection="1">
      <alignment horizontal="center" vertical="center"/>
      <protection/>
    </xf>
    <xf numFmtId="177" fontId="3" fillId="0" borderId="0" xfId="16" applyNumberFormat="1" applyFont="1" applyFill="1" applyBorder="1" applyAlignment="1" applyProtection="1">
      <alignment horizontal="center" vertical="center"/>
      <protection/>
    </xf>
    <xf numFmtId="177" fontId="0" fillId="0" borderId="0" xfId="16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177" fontId="9" fillId="0" borderId="0" xfId="16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177" fontId="9" fillId="0" borderId="0" xfId="16" applyNumberFormat="1" applyFont="1" applyFill="1" applyBorder="1" applyAlignment="1" applyProtection="1">
      <alignment horizontal="right" vertical="center"/>
      <protection/>
    </xf>
    <xf numFmtId="177" fontId="3" fillId="0" borderId="0" xfId="16" applyNumberFormat="1" applyFont="1" applyAlignment="1" applyProtection="1">
      <alignment vertical="center"/>
      <protection/>
    </xf>
    <xf numFmtId="176" fontId="3" fillId="0" borderId="3" xfId="0" applyNumberFormat="1" applyFont="1" applyFill="1" applyBorder="1" applyAlignment="1" applyProtection="1">
      <alignment horizontal="center" vertical="center"/>
      <protection/>
    </xf>
    <xf numFmtId="177" fontId="3" fillId="0" borderId="3" xfId="16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177" fontId="5" fillId="0" borderId="0" xfId="16" applyNumberFormat="1" applyFont="1" applyBorder="1" applyAlignment="1" applyProtection="1">
      <alignment horizontal="right"/>
      <protection/>
    </xf>
    <xf numFmtId="177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176" fontId="5" fillId="0" borderId="8" xfId="0" applyNumberFormat="1" applyFont="1" applyBorder="1" applyAlignment="1" applyProtection="1">
      <alignment horizontal="right"/>
      <protection/>
    </xf>
    <xf numFmtId="176" fontId="5" fillId="0" borderId="10" xfId="0" applyNumberFormat="1" applyFont="1" applyBorder="1" applyAlignment="1" applyProtection="1">
      <alignment horizontal="right"/>
      <protection/>
    </xf>
    <xf numFmtId="176" fontId="5" fillId="0" borderId="11" xfId="0" applyNumberFormat="1" applyFont="1" applyBorder="1" applyAlignment="1" applyProtection="1">
      <alignment horizontal="right"/>
      <protection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/>
    </xf>
    <xf numFmtId="202" fontId="4" fillId="0" borderId="0" xfId="16" applyNumberFormat="1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202" fontId="3" fillId="0" borderId="0" xfId="16" applyNumberFormat="1" applyFont="1" applyAlignment="1" applyProtection="1">
      <alignment vertical="center"/>
      <protection/>
    </xf>
    <xf numFmtId="202" fontId="0" fillId="0" borderId="0" xfId="16" applyNumberFormat="1" applyFont="1" applyBorder="1" applyAlignment="1" applyProtection="1">
      <alignment horizontal="right" vertical="center"/>
      <protection/>
    </xf>
    <xf numFmtId="176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95" fontId="3" fillId="0" borderId="0" xfId="0" applyNumberFormat="1" applyFont="1" applyFill="1" applyBorder="1" applyAlignment="1" applyProtection="1">
      <alignment horizontal="right" vertical="center"/>
      <protection/>
    </xf>
    <xf numFmtId="213" fontId="3" fillId="0" borderId="0" xfId="0" applyNumberFormat="1" applyFont="1" applyFill="1" applyBorder="1" applyAlignment="1" applyProtection="1">
      <alignment horizontal="right" vertical="center"/>
      <protection/>
    </xf>
    <xf numFmtId="201" fontId="5" fillId="0" borderId="0" xfId="16" applyNumberFormat="1" applyFont="1" applyFill="1" applyBorder="1" applyAlignment="1" applyProtection="1">
      <alignment horizontal="right"/>
      <protection/>
    </xf>
    <xf numFmtId="177" fontId="5" fillId="0" borderId="0" xfId="16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6" fontId="5" fillId="0" borderId="2" xfId="0" applyNumberFormat="1" applyFont="1" applyBorder="1" applyAlignment="1" applyProtection="1">
      <alignment horizontal="right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196" fontId="0" fillId="0" borderId="0" xfId="16" applyNumberFormat="1" applyFont="1" applyFill="1" applyBorder="1" applyAlignment="1" applyProtection="1">
      <alignment vertical="center"/>
      <protection/>
    </xf>
    <xf numFmtId="196" fontId="8" fillId="0" borderId="0" xfId="16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177" fontId="5" fillId="0" borderId="0" xfId="16" applyNumberFormat="1" applyFont="1" applyFill="1" applyBorder="1" applyAlignment="1" applyProtection="1">
      <alignment horizontal="right" vertical="center"/>
      <protection/>
    </xf>
    <xf numFmtId="40" fontId="5" fillId="0" borderId="0" xfId="16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right" vertical="center"/>
      <protection/>
    </xf>
    <xf numFmtId="0" fontId="3" fillId="0" borderId="3" xfId="0" applyFont="1" applyBorder="1" applyAlignment="1" applyProtection="1">
      <alignment horizontal="right" vertical="center"/>
      <protection/>
    </xf>
    <xf numFmtId="176" fontId="5" fillId="0" borderId="8" xfId="0" applyNumberFormat="1" applyFont="1" applyBorder="1" applyAlignment="1" applyProtection="1">
      <alignment horizontal="right" vertical="center"/>
      <protection/>
    </xf>
    <xf numFmtId="176" fontId="5" fillId="0" borderId="10" xfId="0" applyNumberFormat="1" applyFont="1" applyBorder="1" applyAlignment="1" applyProtection="1">
      <alignment horizontal="right" vertical="center"/>
      <protection/>
    </xf>
    <xf numFmtId="176" fontId="5" fillId="0" borderId="11" xfId="0" applyNumberFormat="1" applyFont="1" applyBorder="1" applyAlignment="1" applyProtection="1">
      <alignment horizontal="right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95" fontId="3" fillId="0" borderId="3" xfId="0" applyNumberFormat="1" applyFont="1" applyBorder="1" applyAlignment="1" applyProtection="1">
      <alignment horizontal="right" vertical="center"/>
      <protection/>
    </xf>
    <xf numFmtId="195" fontId="3" fillId="0" borderId="2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 horizontal="center" vertical="center"/>
    </xf>
    <xf numFmtId="201" fontId="5" fillId="0" borderId="5" xfId="16" applyNumberFormat="1" applyFont="1" applyFill="1" applyBorder="1" applyAlignment="1" applyProtection="1">
      <alignment horizontal="right"/>
      <protection locked="0"/>
    </xf>
    <xf numFmtId="201" fontId="5" fillId="0" borderId="3" xfId="16" applyNumberFormat="1" applyFont="1" applyFill="1" applyBorder="1" applyAlignment="1" applyProtection="1">
      <alignment horizontal="right"/>
      <protection locked="0"/>
    </xf>
    <xf numFmtId="201" fontId="5" fillId="0" borderId="2" xfId="16" applyNumberFormat="1" applyFont="1" applyFill="1" applyBorder="1" applyAlignment="1" applyProtection="1">
      <alignment horizontal="right"/>
      <protection locked="0"/>
    </xf>
    <xf numFmtId="201" fontId="5" fillId="0" borderId="8" xfId="16" applyNumberFormat="1" applyFont="1" applyFill="1" applyBorder="1" applyAlignment="1" applyProtection="1">
      <alignment horizontal="right"/>
      <protection locked="0"/>
    </xf>
    <xf numFmtId="201" fontId="5" fillId="0" borderId="10" xfId="16" applyNumberFormat="1" applyFont="1" applyFill="1" applyBorder="1" applyAlignment="1" applyProtection="1">
      <alignment horizontal="right"/>
      <protection locked="0"/>
    </xf>
    <xf numFmtId="201" fontId="5" fillId="0" borderId="11" xfId="16" applyNumberFormat="1" applyFont="1" applyFill="1" applyBorder="1" applyAlignment="1" applyProtection="1">
      <alignment horizontal="right"/>
      <protection locked="0"/>
    </xf>
    <xf numFmtId="176" fontId="5" fillId="0" borderId="5" xfId="0" applyNumberFormat="1" applyFont="1" applyBorder="1" applyAlignment="1" applyProtection="1">
      <alignment horizontal="right"/>
      <protection/>
    </xf>
    <xf numFmtId="176" fontId="5" fillId="0" borderId="3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98" fontId="4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85" fontId="5" fillId="0" borderId="5" xfId="0" applyNumberFormat="1" applyFont="1" applyBorder="1" applyAlignment="1">
      <alignment horizontal="right" vertical="center"/>
    </xf>
    <xf numFmtId="185" fontId="5" fillId="0" borderId="3" xfId="0" applyNumberFormat="1" applyFont="1" applyBorder="1" applyAlignment="1">
      <alignment horizontal="right" vertical="center"/>
    </xf>
    <xf numFmtId="185" fontId="5" fillId="0" borderId="2" xfId="0" applyNumberFormat="1" applyFont="1" applyBorder="1" applyAlignment="1">
      <alignment horizontal="right" vertical="center"/>
    </xf>
    <xf numFmtId="185" fontId="5" fillId="0" borderId="8" xfId="0" applyNumberFormat="1" applyFont="1" applyBorder="1" applyAlignment="1">
      <alignment horizontal="right" vertical="center"/>
    </xf>
    <xf numFmtId="185" fontId="5" fillId="0" borderId="10" xfId="0" applyNumberFormat="1" applyFont="1" applyBorder="1" applyAlignment="1">
      <alignment horizontal="right" vertical="center"/>
    </xf>
    <xf numFmtId="185" fontId="5" fillId="0" borderId="11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 applyProtection="1">
      <alignment horizontal="right" vertical="center"/>
      <protection/>
    </xf>
    <xf numFmtId="176" fontId="5" fillId="0" borderId="3" xfId="0" applyNumberFormat="1" applyFont="1" applyBorder="1" applyAlignment="1" applyProtection="1">
      <alignment horizontal="right" vertical="center"/>
      <protection/>
    </xf>
    <xf numFmtId="176" fontId="5" fillId="0" borderId="2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 shrinkToFit="1"/>
      <protection/>
    </xf>
    <xf numFmtId="0" fontId="0" fillId="0" borderId="4" xfId="0" applyFont="1" applyFill="1" applyBorder="1" applyAlignment="1" applyProtection="1">
      <alignment horizontal="center" vertical="center" wrapText="1" shrinkToFit="1"/>
      <protection/>
    </xf>
    <xf numFmtId="0" fontId="0" fillId="0" borderId="6" xfId="0" applyFont="1" applyFill="1" applyBorder="1" applyAlignment="1" applyProtection="1">
      <alignment horizontal="center" vertical="center" wrapText="1" shrinkToFit="1"/>
      <protection/>
    </xf>
    <xf numFmtId="0" fontId="0" fillId="0" borderId="9" xfId="0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Border="1" applyAlignment="1">
      <alignment horizontal="left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198" fontId="4" fillId="2" borderId="0" xfId="0" applyNumberFormat="1" applyFont="1" applyFill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 horizontal="center" vertical="center"/>
      <protection/>
    </xf>
    <xf numFmtId="0" fontId="4" fillId="2" borderId="12" xfId="0" applyFont="1" applyFill="1" applyBorder="1" applyAlignment="1" applyProtection="1">
      <alignment horizontal="center" vertical="center"/>
      <protection/>
    </xf>
    <xf numFmtId="0" fontId="4" fillId="2" borderId="8" xfId="0" applyFont="1" applyFill="1" applyBorder="1" applyAlignment="1" applyProtection="1">
      <alignment horizontal="center" vertical="center"/>
      <protection/>
    </xf>
    <xf numFmtId="0" fontId="4" fillId="2" borderId="10" xfId="0" applyFont="1" applyFill="1" applyBorder="1" applyAlignment="1" applyProtection="1">
      <alignment horizontal="center" vertical="center"/>
      <protection/>
    </xf>
    <xf numFmtId="0" fontId="4" fillId="2" borderId="11" xfId="0" applyFont="1" applyFill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195" fontId="3" fillId="2" borderId="3" xfId="0" applyNumberFormat="1" applyFont="1" applyFill="1" applyBorder="1" applyAlignment="1" applyProtection="1">
      <alignment horizontal="right" vertical="center"/>
      <protection locked="0"/>
    </xf>
    <xf numFmtId="195" fontId="3" fillId="2" borderId="2" xfId="0" applyNumberFormat="1" applyFont="1" applyFill="1" applyBorder="1" applyAlignment="1" applyProtection="1">
      <alignment horizontal="right" vertical="center"/>
      <protection locked="0"/>
    </xf>
    <xf numFmtId="176" fontId="5" fillId="2" borderId="8" xfId="0" applyNumberFormat="1" applyFont="1" applyFill="1" applyBorder="1" applyAlignment="1" applyProtection="1">
      <alignment horizontal="right" vertical="center"/>
      <protection locked="0"/>
    </xf>
    <xf numFmtId="176" fontId="5" fillId="2" borderId="10" xfId="0" applyNumberFormat="1" applyFont="1" applyFill="1" applyBorder="1" applyAlignment="1" applyProtection="1">
      <alignment horizontal="right" vertical="center"/>
      <protection locked="0"/>
    </xf>
    <xf numFmtId="176" fontId="5" fillId="2" borderId="11" xfId="0" applyNumberFormat="1" applyFont="1" applyFill="1" applyBorder="1" applyAlignment="1" applyProtection="1">
      <alignment horizontal="right" vertical="center"/>
      <protection locked="0"/>
    </xf>
    <xf numFmtId="38" fontId="5" fillId="2" borderId="5" xfId="16" applyFont="1" applyFill="1" applyBorder="1" applyAlignment="1" applyProtection="1">
      <alignment horizontal="right"/>
      <protection locked="0"/>
    </xf>
    <xf numFmtId="38" fontId="5" fillId="2" borderId="3" xfId="16" applyFont="1" applyFill="1" applyBorder="1" applyAlignment="1" applyProtection="1">
      <alignment horizontal="right"/>
      <protection locked="0"/>
    </xf>
    <xf numFmtId="38" fontId="5" fillId="2" borderId="2" xfId="16" applyFont="1" applyFill="1" applyBorder="1" applyAlignment="1" applyProtection="1">
      <alignment horizontal="right"/>
      <protection locked="0"/>
    </xf>
    <xf numFmtId="38" fontId="5" fillId="2" borderId="8" xfId="16" applyFont="1" applyFill="1" applyBorder="1" applyAlignment="1" applyProtection="1">
      <alignment horizontal="right"/>
      <protection locked="0"/>
    </xf>
    <xf numFmtId="38" fontId="5" fillId="2" borderId="10" xfId="16" applyFont="1" applyFill="1" applyBorder="1" applyAlignment="1" applyProtection="1">
      <alignment horizontal="right"/>
      <protection locked="0"/>
    </xf>
    <xf numFmtId="38" fontId="5" fillId="2" borderId="11" xfId="16" applyFont="1" applyFill="1" applyBorder="1" applyAlignment="1" applyProtection="1">
      <alignment horizontal="right"/>
      <protection locked="0"/>
    </xf>
    <xf numFmtId="176" fontId="5" fillId="2" borderId="8" xfId="0" applyNumberFormat="1" applyFont="1" applyFill="1" applyBorder="1" applyAlignment="1" applyProtection="1">
      <alignment horizontal="right"/>
      <protection locked="0"/>
    </xf>
    <xf numFmtId="176" fontId="5" fillId="2" borderId="10" xfId="0" applyNumberFormat="1" applyFont="1" applyFill="1" applyBorder="1" applyAlignment="1" applyProtection="1">
      <alignment horizontal="right"/>
      <protection locked="0"/>
    </xf>
    <xf numFmtId="176" fontId="5" fillId="2" borderId="11" xfId="0" applyNumberFormat="1" applyFont="1" applyFill="1" applyBorder="1" applyAlignment="1" applyProtection="1">
      <alignment horizontal="right"/>
      <protection locked="0"/>
    </xf>
    <xf numFmtId="176" fontId="5" fillId="2" borderId="5" xfId="0" applyNumberFormat="1" applyFont="1" applyFill="1" applyBorder="1" applyAlignment="1" applyProtection="1">
      <alignment horizontal="right" vertical="center"/>
      <protection locked="0"/>
    </xf>
    <xf numFmtId="176" fontId="5" fillId="2" borderId="3" xfId="0" applyNumberFormat="1" applyFont="1" applyFill="1" applyBorder="1" applyAlignment="1" applyProtection="1">
      <alignment horizontal="right" vertical="center"/>
      <protection locked="0"/>
    </xf>
    <xf numFmtId="176" fontId="5" fillId="2" borderId="2" xfId="0" applyNumberFormat="1" applyFont="1" applyFill="1" applyBorder="1" applyAlignment="1" applyProtection="1">
      <alignment horizontal="right" vertical="center"/>
      <protection locked="0"/>
    </xf>
    <xf numFmtId="176" fontId="5" fillId="0" borderId="5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201" fontId="5" fillId="2" borderId="5" xfId="16" applyNumberFormat="1" applyFont="1" applyFill="1" applyBorder="1" applyAlignment="1" applyProtection="1">
      <alignment horizontal="right"/>
      <protection locked="0"/>
    </xf>
    <xf numFmtId="201" fontId="5" fillId="2" borderId="3" xfId="16" applyNumberFormat="1" applyFont="1" applyFill="1" applyBorder="1" applyAlignment="1" applyProtection="1">
      <alignment horizontal="right"/>
      <protection locked="0"/>
    </xf>
    <xf numFmtId="201" fontId="5" fillId="2" borderId="2" xfId="16" applyNumberFormat="1" applyFont="1" applyFill="1" applyBorder="1" applyAlignment="1" applyProtection="1">
      <alignment horizontal="right"/>
      <protection locked="0"/>
    </xf>
    <xf numFmtId="201" fontId="5" fillId="2" borderId="8" xfId="16" applyNumberFormat="1" applyFont="1" applyFill="1" applyBorder="1" applyAlignment="1" applyProtection="1">
      <alignment horizontal="right"/>
      <protection locked="0"/>
    </xf>
    <xf numFmtId="201" fontId="5" fillId="2" borderId="10" xfId="16" applyNumberFormat="1" applyFont="1" applyFill="1" applyBorder="1" applyAlignment="1" applyProtection="1">
      <alignment horizontal="right"/>
      <protection locked="0"/>
    </xf>
    <xf numFmtId="201" fontId="5" fillId="2" borderId="11" xfId="16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198" fontId="4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textRotation="255"/>
      <protection/>
    </xf>
    <xf numFmtId="0" fontId="5" fillId="0" borderId="0" xfId="0" applyFont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vertical="center"/>
      <protection/>
    </xf>
    <xf numFmtId="177" fontId="5" fillId="2" borderId="5" xfId="16" applyNumberFormat="1" applyFont="1" applyFill="1" applyBorder="1" applyAlignment="1" applyProtection="1">
      <alignment horizontal="right"/>
      <protection locked="0"/>
    </xf>
    <xf numFmtId="177" fontId="5" fillId="2" borderId="3" xfId="16" applyNumberFormat="1" applyFont="1" applyFill="1" applyBorder="1" applyAlignment="1" applyProtection="1">
      <alignment horizontal="right"/>
      <protection locked="0"/>
    </xf>
    <xf numFmtId="177" fontId="5" fillId="2" borderId="2" xfId="16" applyNumberFormat="1" applyFont="1" applyFill="1" applyBorder="1" applyAlignment="1" applyProtection="1">
      <alignment horizontal="right"/>
      <protection locked="0"/>
    </xf>
    <xf numFmtId="177" fontId="5" fillId="2" borderId="8" xfId="16" applyNumberFormat="1" applyFont="1" applyFill="1" applyBorder="1" applyAlignment="1" applyProtection="1">
      <alignment horizontal="right"/>
      <protection locked="0"/>
    </xf>
    <xf numFmtId="177" fontId="5" fillId="2" borderId="10" xfId="16" applyNumberFormat="1" applyFont="1" applyFill="1" applyBorder="1" applyAlignment="1" applyProtection="1">
      <alignment horizontal="right"/>
      <protection locked="0"/>
    </xf>
    <xf numFmtId="177" fontId="5" fillId="2" borderId="11" xfId="16" applyNumberFormat="1" applyFont="1" applyFill="1" applyBorder="1" applyAlignment="1" applyProtection="1">
      <alignment horizontal="right"/>
      <protection locked="0"/>
    </xf>
    <xf numFmtId="177" fontId="3" fillId="0" borderId="5" xfId="0" applyNumberFormat="1" applyFont="1" applyBorder="1" applyAlignment="1" applyProtection="1">
      <alignment horizontal="center" vertical="center" wrapText="1"/>
      <protection/>
    </xf>
    <xf numFmtId="177" fontId="3" fillId="0" borderId="3" xfId="0" applyNumberFormat="1" applyFont="1" applyBorder="1" applyAlignment="1" applyProtection="1">
      <alignment horizontal="center" vertical="center" wrapText="1"/>
      <protection/>
    </xf>
    <xf numFmtId="177" fontId="3" fillId="0" borderId="2" xfId="0" applyNumberFormat="1" applyFont="1" applyBorder="1" applyAlignment="1" applyProtection="1">
      <alignment horizontal="center" vertical="center" wrapText="1"/>
      <protection/>
    </xf>
    <xf numFmtId="177" fontId="3" fillId="0" borderId="7" xfId="0" applyNumberFormat="1" applyFont="1" applyBorder="1" applyAlignment="1" applyProtection="1">
      <alignment horizontal="center" vertical="center" wrapText="1"/>
      <protection/>
    </xf>
    <xf numFmtId="177" fontId="3" fillId="0" borderId="0" xfId="0" applyNumberFormat="1" applyFont="1" applyBorder="1" applyAlignment="1" applyProtection="1">
      <alignment horizontal="center" vertical="center" wrapText="1"/>
      <protection/>
    </xf>
    <xf numFmtId="177" fontId="3" fillId="0" borderId="12" xfId="0" applyNumberFormat="1" applyFont="1" applyBorder="1" applyAlignment="1" applyProtection="1">
      <alignment horizontal="center" vertical="center" wrapText="1"/>
      <protection/>
    </xf>
    <xf numFmtId="177" fontId="3" fillId="0" borderId="8" xfId="0" applyNumberFormat="1" applyFont="1" applyBorder="1" applyAlignment="1" applyProtection="1">
      <alignment horizontal="center" vertical="center" wrapText="1"/>
      <protection/>
    </xf>
    <xf numFmtId="177" fontId="3" fillId="0" borderId="10" xfId="0" applyNumberFormat="1" applyFont="1" applyBorder="1" applyAlignment="1" applyProtection="1">
      <alignment horizontal="center" vertical="center" wrapText="1"/>
      <protection/>
    </xf>
    <xf numFmtId="177" fontId="3" fillId="0" borderId="11" xfId="0" applyNumberFormat="1" applyFont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7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9" fillId="0" borderId="3" xfId="0" applyFont="1" applyFill="1" applyBorder="1" applyAlignment="1" applyProtection="1">
      <alignment horizontal="right" vertical="center"/>
      <protection/>
    </xf>
    <xf numFmtId="177" fontId="3" fillId="0" borderId="3" xfId="0" applyNumberFormat="1" applyFont="1" applyBorder="1" applyAlignment="1" applyProtection="1">
      <alignment horizontal="center" vertical="center"/>
      <protection/>
    </xf>
    <xf numFmtId="177" fontId="3" fillId="0" borderId="2" xfId="0" applyNumberFormat="1" applyFont="1" applyBorder="1" applyAlignment="1" applyProtection="1">
      <alignment horizontal="center" vertical="center"/>
      <protection/>
    </xf>
    <xf numFmtId="177" fontId="3" fillId="0" borderId="7" xfId="0" applyNumberFormat="1" applyFont="1" applyBorder="1" applyAlignment="1" applyProtection="1">
      <alignment horizontal="center" vertical="center"/>
      <protection/>
    </xf>
    <xf numFmtId="177" fontId="3" fillId="0" borderId="0" xfId="0" applyNumberFormat="1" applyFont="1" applyBorder="1" applyAlignment="1" applyProtection="1">
      <alignment horizontal="center" vertical="center"/>
      <protection/>
    </xf>
    <xf numFmtId="177" fontId="3" fillId="0" borderId="12" xfId="0" applyNumberFormat="1" applyFont="1" applyBorder="1" applyAlignment="1" applyProtection="1">
      <alignment horizontal="center" vertical="center"/>
      <protection/>
    </xf>
    <xf numFmtId="177" fontId="3" fillId="0" borderId="8" xfId="0" applyNumberFormat="1" applyFont="1" applyBorder="1" applyAlignment="1" applyProtection="1">
      <alignment horizontal="center" vertical="center"/>
      <protection/>
    </xf>
    <xf numFmtId="177" fontId="3" fillId="0" borderId="10" xfId="0" applyNumberFormat="1" applyFont="1" applyBorder="1" applyAlignment="1" applyProtection="1">
      <alignment horizontal="center" vertical="center"/>
      <protection/>
    </xf>
    <xf numFmtId="177" fontId="3" fillId="0" borderId="11" xfId="0" applyNumberFormat="1" applyFont="1" applyBorder="1" applyAlignment="1" applyProtection="1">
      <alignment horizontal="center" vertical="center"/>
      <protection/>
    </xf>
    <xf numFmtId="177" fontId="5" fillId="0" borderId="5" xfId="16" applyNumberFormat="1" applyFont="1" applyBorder="1" applyAlignment="1" applyProtection="1">
      <alignment horizontal="right" vertical="center"/>
      <protection/>
    </xf>
    <xf numFmtId="177" fontId="5" fillId="0" borderId="3" xfId="16" applyNumberFormat="1" applyFont="1" applyBorder="1" applyAlignment="1" applyProtection="1">
      <alignment horizontal="right" vertical="center"/>
      <protection/>
    </xf>
    <xf numFmtId="177" fontId="5" fillId="0" borderId="2" xfId="16" applyNumberFormat="1" applyFont="1" applyBorder="1" applyAlignment="1" applyProtection="1">
      <alignment horizontal="right" vertical="center"/>
      <protection/>
    </xf>
    <xf numFmtId="177" fontId="5" fillId="0" borderId="8" xfId="16" applyNumberFormat="1" applyFont="1" applyBorder="1" applyAlignment="1" applyProtection="1">
      <alignment horizontal="right" vertical="center"/>
      <protection/>
    </xf>
    <xf numFmtId="177" fontId="5" fillId="0" borderId="10" xfId="16" applyNumberFormat="1" applyFont="1" applyBorder="1" applyAlignment="1" applyProtection="1">
      <alignment horizontal="right" vertical="center"/>
      <protection/>
    </xf>
    <xf numFmtId="177" fontId="5" fillId="0" borderId="11" xfId="16" applyNumberFormat="1" applyFont="1" applyBorder="1" applyAlignment="1" applyProtection="1">
      <alignment horizontal="right" vertical="center"/>
      <protection/>
    </xf>
    <xf numFmtId="177" fontId="3" fillId="0" borderId="3" xfId="16" applyNumberFormat="1" applyFont="1" applyBorder="1" applyAlignment="1" applyProtection="1">
      <alignment horizontal="center" vertical="center"/>
      <protection/>
    </xf>
    <xf numFmtId="177" fontId="3" fillId="0" borderId="2" xfId="16" applyNumberFormat="1" applyFont="1" applyBorder="1" applyAlignment="1" applyProtection="1">
      <alignment horizontal="center" vertical="center"/>
      <protection/>
    </xf>
    <xf numFmtId="177" fontId="3" fillId="0" borderId="10" xfId="16" applyNumberFormat="1" applyFont="1" applyBorder="1" applyAlignment="1" applyProtection="1">
      <alignment horizontal="center" vertical="center"/>
      <protection/>
    </xf>
    <xf numFmtId="177" fontId="3" fillId="0" borderId="11" xfId="16" applyNumberFormat="1" applyFont="1" applyBorder="1" applyAlignment="1" applyProtection="1">
      <alignment horizontal="center" vertical="center"/>
      <protection/>
    </xf>
    <xf numFmtId="40" fontId="5" fillId="0" borderId="5" xfId="16" applyNumberFormat="1" applyFont="1" applyBorder="1" applyAlignment="1" applyProtection="1">
      <alignment horizontal="right" vertical="center"/>
      <protection/>
    </xf>
    <xf numFmtId="40" fontId="5" fillId="0" borderId="3" xfId="16" applyNumberFormat="1" applyFont="1" applyBorder="1" applyAlignment="1" applyProtection="1">
      <alignment horizontal="right" vertical="center"/>
      <protection/>
    </xf>
    <xf numFmtId="40" fontId="5" fillId="0" borderId="2" xfId="16" applyNumberFormat="1" applyFont="1" applyBorder="1" applyAlignment="1" applyProtection="1">
      <alignment horizontal="right" vertical="center"/>
      <protection/>
    </xf>
    <xf numFmtId="40" fontId="5" fillId="0" borderId="8" xfId="16" applyNumberFormat="1" applyFont="1" applyBorder="1" applyAlignment="1" applyProtection="1">
      <alignment horizontal="right" vertical="center"/>
      <protection/>
    </xf>
    <xf numFmtId="40" fontId="5" fillId="0" borderId="10" xfId="16" applyNumberFormat="1" applyFont="1" applyBorder="1" applyAlignment="1" applyProtection="1">
      <alignment horizontal="right" vertical="center"/>
      <protection/>
    </xf>
    <xf numFmtId="40" fontId="5" fillId="0" borderId="11" xfId="16" applyNumberFormat="1" applyFont="1" applyBorder="1" applyAlignment="1" applyProtection="1">
      <alignment horizontal="right" vertical="center"/>
      <protection/>
    </xf>
    <xf numFmtId="177" fontId="9" fillId="0" borderId="3" xfId="16" applyNumberFormat="1" applyFont="1" applyFill="1" applyBorder="1" applyAlignment="1" applyProtection="1">
      <alignment horizontal="right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224" fontId="5" fillId="0" borderId="5" xfId="16" applyNumberFormat="1" applyFont="1" applyFill="1" applyBorder="1" applyAlignment="1" applyProtection="1">
      <alignment horizontal="right"/>
      <protection/>
    </xf>
    <xf numFmtId="224" fontId="5" fillId="0" borderId="3" xfId="16" applyNumberFormat="1" applyFont="1" applyFill="1" applyBorder="1" applyAlignment="1" applyProtection="1">
      <alignment horizontal="right"/>
      <protection/>
    </xf>
    <xf numFmtId="224" fontId="5" fillId="0" borderId="2" xfId="16" applyNumberFormat="1" applyFont="1" applyFill="1" applyBorder="1" applyAlignment="1" applyProtection="1">
      <alignment horizontal="right"/>
      <protection/>
    </xf>
    <xf numFmtId="224" fontId="5" fillId="0" borderId="8" xfId="16" applyNumberFormat="1" applyFont="1" applyFill="1" applyBorder="1" applyAlignment="1" applyProtection="1">
      <alignment horizontal="right"/>
      <protection/>
    </xf>
    <xf numFmtId="224" fontId="5" fillId="0" borderId="10" xfId="16" applyNumberFormat="1" applyFont="1" applyFill="1" applyBorder="1" applyAlignment="1" applyProtection="1">
      <alignment horizontal="right"/>
      <protection/>
    </xf>
    <xf numFmtId="224" fontId="5" fillId="0" borderId="11" xfId="16" applyNumberFormat="1" applyFont="1" applyFill="1" applyBorder="1" applyAlignment="1" applyProtection="1">
      <alignment horizontal="right"/>
      <protection/>
    </xf>
    <xf numFmtId="176" fontId="5" fillId="0" borderId="8" xfId="0" applyNumberFormat="1" applyFont="1" applyFill="1" applyBorder="1" applyAlignment="1" applyProtection="1">
      <alignment horizontal="right" vertical="center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176" fontId="5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5" xfId="0" applyFont="1" applyFill="1" applyBorder="1" applyAlignment="1" applyProtection="1">
      <alignment horizontal="right" vertical="center"/>
      <protection/>
    </xf>
    <xf numFmtId="0" fontId="3" fillId="0" borderId="3" xfId="0" applyFont="1" applyFill="1" applyBorder="1" applyAlignment="1" applyProtection="1">
      <alignment horizontal="right" vertical="center"/>
      <protection/>
    </xf>
    <xf numFmtId="201" fontId="5" fillId="0" borderId="5" xfId="16" applyNumberFormat="1" applyFont="1" applyFill="1" applyBorder="1" applyAlignment="1" applyProtection="1">
      <alignment horizontal="right"/>
      <protection/>
    </xf>
    <xf numFmtId="201" fontId="5" fillId="0" borderId="3" xfId="16" applyNumberFormat="1" applyFont="1" applyFill="1" applyBorder="1" applyAlignment="1" applyProtection="1">
      <alignment horizontal="right"/>
      <protection/>
    </xf>
    <xf numFmtId="201" fontId="5" fillId="0" borderId="2" xfId="16" applyNumberFormat="1" applyFont="1" applyFill="1" applyBorder="1" applyAlignment="1" applyProtection="1">
      <alignment horizontal="right"/>
      <protection/>
    </xf>
    <xf numFmtId="201" fontId="5" fillId="0" borderId="8" xfId="16" applyNumberFormat="1" applyFont="1" applyFill="1" applyBorder="1" applyAlignment="1" applyProtection="1">
      <alignment horizontal="right"/>
      <protection/>
    </xf>
    <xf numFmtId="201" fontId="5" fillId="0" borderId="10" xfId="16" applyNumberFormat="1" applyFont="1" applyFill="1" applyBorder="1" applyAlignment="1" applyProtection="1">
      <alignment horizontal="right"/>
      <protection/>
    </xf>
    <xf numFmtId="201" fontId="5" fillId="0" borderId="11" xfId="16" applyNumberFormat="1" applyFont="1" applyFill="1" applyBorder="1" applyAlignment="1" applyProtection="1">
      <alignment horizontal="right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177" fontId="9" fillId="0" borderId="0" xfId="16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177" fontId="5" fillId="0" borderId="5" xfId="16" applyNumberFormat="1" applyFont="1" applyBorder="1" applyAlignment="1" applyProtection="1">
      <alignment horizontal="right"/>
      <protection/>
    </xf>
    <xf numFmtId="177" fontId="5" fillId="0" borderId="3" xfId="16" applyNumberFormat="1" applyFont="1" applyBorder="1" applyAlignment="1" applyProtection="1">
      <alignment horizontal="right"/>
      <protection/>
    </xf>
    <xf numFmtId="177" fontId="5" fillId="0" borderId="2" xfId="16" applyNumberFormat="1" applyFont="1" applyBorder="1" applyAlignment="1" applyProtection="1">
      <alignment horizontal="right"/>
      <protection/>
    </xf>
    <xf numFmtId="177" fontId="5" fillId="0" borderId="8" xfId="16" applyNumberFormat="1" applyFont="1" applyBorder="1" applyAlignment="1" applyProtection="1">
      <alignment horizontal="right"/>
      <protection/>
    </xf>
    <xf numFmtId="177" fontId="5" fillId="0" borderId="10" xfId="16" applyNumberFormat="1" applyFont="1" applyBorder="1" applyAlignment="1" applyProtection="1">
      <alignment horizontal="right"/>
      <protection/>
    </xf>
    <xf numFmtId="177" fontId="5" fillId="0" borderId="11" xfId="16" applyNumberFormat="1" applyFont="1" applyBorder="1" applyAlignment="1" applyProtection="1">
      <alignment horizontal="right"/>
      <protection/>
    </xf>
    <xf numFmtId="177" fontId="9" fillId="0" borderId="0" xfId="16" applyNumberFormat="1" applyFont="1" applyFill="1" applyBorder="1" applyAlignment="1" applyProtection="1">
      <alignment horizontal="center" vertical="center"/>
      <protection/>
    </xf>
    <xf numFmtId="177" fontId="9" fillId="0" borderId="3" xfId="16" applyNumberFormat="1" applyFont="1" applyFill="1" applyBorder="1" applyAlignment="1" applyProtection="1">
      <alignment horizontal="center" vertical="center"/>
      <protection/>
    </xf>
    <xf numFmtId="190" fontId="5" fillId="0" borderId="5" xfId="16" applyNumberFormat="1" applyFont="1" applyBorder="1" applyAlignment="1" applyProtection="1">
      <alignment horizontal="right" vertical="center"/>
      <protection/>
    </xf>
    <xf numFmtId="190" fontId="5" fillId="0" borderId="3" xfId="16" applyNumberFormat="1" applyFont="1" applyBorder="1" applyAlignment="1" applyProtection="1">
      <alignment horizontal="right" vertical="center"/>
      <protection/>
    </xf>
    <xf numFmtId="190" fontId="5" fillId="0" borderId="2" xfId="16" applyNumberFormat="1" applyFont="1" applyBorder="1" applyAlignment="1" applyProtection="1">
      <alignment horizontal="right" vertical="center"/>
      <protection/>
    </xf>
    <xf numFmtId="190" fontId="5" fillId="0" borderId="8" xfId="16" applyNumberFormat="1" applyFont="1" applyBorder="1" applyAlignment="1" applyProtection="1">
      <alignment horizontal="right" vertical="center"/>
      <protection/>
    </xf>
    <xf numFmtId="190" fontId="5" fillId="0" borderId="10" xfId="16" applyNumberFormat="1" applyFont="1" applyBorder="1" applyAlignment="1" applyProtection="1">
      <alignment horizontal="right" vertical="center"/>
      <protection/>
    </xf>
    <xf numFmtId="190" fontId="5" fillId="0" borderId="11" xfId="16" applyNumberFormat="1" applyFont="1" applyBorder="1" applyAlignment="1" applyProtection="1">
      <alignment horizontal="right" vertical="center"/>
      <protection/>
    </xf>
    <xf numFmtId="201" fontId="5" fillId="0" borderId="5" xfId="16" applyNumberFormat="1" applyFont="1" applyBorder="1" applyAlignment="1" applyProtection="1">
      <alignment horizontal="right"/>
      <protection/>
    </xf>
    <xf numFmtId="201" fontId="5" fillId="0" borderId="3" xfId="16" applyNumberFormat="1" applyFont="1" applyBorder="1" applyAlignment="1" applyProtection="1">
      <alignment horizontal="right"/>
      <protection/>
    </xf>
    <xf numFmtId="201" fontId="5" fillId="0" borderId="2" xfId="16" applyNumberFormat="1" applyFont="1" applyBorder="1" applyAlignment="1" applyProtection="1">
      <alignment horizontal="right"/>
      <protection/>
    </xf>
    <xf numFmtId="201" fontId="5" fillId="0" borderId="8" xfId="16" applyNumberFormat="1" applyFont="1" applyBorder="1" applyAlignment="1" applyProtection="1">
      <alignment horizontal="right"/>
      <protection/>
    </xf>
    <xf numFmtId="201" fontId="5" fillId="0" borderId="10" xfId="16" applyNumberFormat="1" applyFont="1" applyBorder="1" applyAlignment="1" applyProtection="1">
      <alignment horizontal="right"/>
      <protection/>
    </xf>
    <xf numFmtId="201" fontId="5" fillId="0" borderId="11" xfId="16" applyNumberFormat="1" applyFont="1" applyBorder="1" applyAlignment="1" applyProtection="1">
      <alignment horizontal="right"/>
      <protection/>
    </xf>
    <xf numFmtId="176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3" xfId="0" applyFont="1" applyFill="1" applyBorder="1" applyAlignment="1" applyProtection="1">
      <alignment horizontal="center" vertical="center"/>
      <protection/>
    </xf>
    <xf numFmtId="176" fontId="3" fillId="0" borderId="3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176" fontId="3" fillId="0" borderId="5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225" fontId="4" fillId="0" borderId="0" xfId="0" applyNumberFormat="1" applyFont="1" applyAlignment="1" applyProtection="1">
      <alignment horizontal="left" vertical="center"/>
      <protection/>
    </xf>
    <xf numFmtId="198" fontId="4" fillId="0" borderId="0" xfId="0" applyNumberFormat="1" applyFont="1" applyAlignment="1" applyProtection="1">
      <alignment horizontal="center" vertical="center"/>
      <protection/>
    </xf>
    <xf numFmtId="176" fontId="5" fillId="2" borderId="8" xfId="0" applyNumberFormat="1" applyFont="1" applyFill="1" applyBorder="1" applyAlignment="1" applyProtection="1">
      <alignment horizontal="right" vertical="center"/>
      <protection/>
    </xf>
    <xf numFmtId="176" fontId="5" fillId="2" borderId="10" xfId="0" applyNumberFormat="1" applyFont="1" applyFill="1" applyBorder="1" applyAlignment="1" applyProtection="1">
      <alignment horizontal="right" vertical="center"/>
      <protection/>
    </xf>
    <xf numFmtId="176" fontId="5" fillId="2" borderId="11" xfId="0" applyNumberFormat="1" applyFont="1" applyFill="1" applyBorder="1" applyAlignment="1" applyProtection="1">
      <alignment horizontal="right" vertical="center"/>
      <protection/>
    </xf>
    <xf numFmtId="177" fontId="5" fillId="2" borderId="5" xfId="16" applyNumberFormat="1" applyFont="1" applyFill="1" applyBorder="1" applyAlignment="1" applyProtection="1">
      <alignment horizontal="right"/>
      <protection/>
    </xf>
    <xf numFmtId="177" fontId="5" fillId="2" borderId="3" xfId="16" applyNumberFormat="1" applyFont="1" applyFill="1" applyBorder="1" applyAlignment="1" applyProtection="1">
      <alignment horizontal="right"/>
      <protection/>
    </xf>
    <xf numFmtId="177" fontId="5" fillId="2" borderId="2" xfId="16" applyNumberFormat="1" applyFont="1" applyFill="1" applyBorder="1" applyAlignment="1" applyProtection="1">
      <alignment horizontal="right"/>
      <protection/>
    </xf>
    <xf numFmtId="177" fontId="5" fillId="2" borderId="8" xfId="16" applyNumberFormat="1" applyFont="1" applyFill="1" applyBorder="1" applyAlignment="1" applyProtection="1">
      <alignment horizontal="right"/>
      <protection/>
    </xf>
    <xf numFmtId="177" fontId="5" fillId="2" borderId="10" xfId="16" applyNumberFormat="1" applyFont="1" applyFill="1" applyBorder="1" applyAlignment="1" applyProtection="1">
      <alignment horizontal="right"/>
      <protection/>
    </xf>
    <xf numFmtId="177" fontId="5" fillId="2" borderId="11" xfId="16" applyNumberFormat="1" applyFont="1" applyFill="1" applyBorder="1" applyAlignment="1" applyProtection="1">
      <alignment horizontal="right"/>
      <protection/>
    </xf>
    <xf numFmtId="195" fontId="3" fillId="2" borderId="3" xfId="0" applyNumberFormat="1" applyFont="1" applyFill="1" applyBorder="1" applyAlignment="1" applyProtection="1">
      <alignment horizontal="right" vertical="center"/>
      <protection/>
    </xf>
    <xf numFmtId="195" fontId="3" fillId="2" borderId="2" xfId="0" applyNumberFormat="1" applyFont="1" applyFill="1" applyBorder="1" applyAlignment="1" applyProtection="1">
      <alignment horizontal="right" vertical="center"/>
      <protection/>
    </xf>
    <xf numFmtId="201" fontId="5" fillId="2" borderId="5" xfId="16" applyNumberFormat="1" applyFont="1" applyFill="1" applyBorder="1" applyAlignment="1" applyProtection="1">
      <alignment horizontal="right"/>
      <protection/>
    </xf>
    <xf numFmtId="201" fontId="5" fillId="2" borderId="3" xfId="16" applyNumberFormat="1" applyFont="1" applyFill="1" applyBorder="1" applyAlignment="1" applyProtection="1">
      <alignment horizontal="right"/>
      <protection/>
    </xf>
    <xf numFmtId="201" fontId="5" fillId="2" borderId="2" xfId="16" applyNumberFormat="1" applyFont="1" applyFill="1" applyBorder="1" applyAlignment="1" applyProtection="1">
      <alignment horizontal="right"/>
      <protection/>
    </xf>
    <xf numFmtId="201" fontId="5" fillId="2" borderId="8" xfId="16" applyNumberFormat="1" applyFont="1" applyFill="1" applyBorder="1" applyAlignment="1" applyProtection="1">
      <alignment horizontal="right"/>
      <protection/>
    </xf>
    <xf numFmtId="201" fontId="5" fillId="2" borderId="10" xfId="16" applyNumberFormat="1" applyFont="1" applyFill="1" applyBorder="1" applyAlignment="1" applyProtection="1">
      <alignment horizontal="right"/>
      <protection/>
    </xf>
    <xf numFmtId="201" fontId="5" fillId="2" borderId="11" xfId="16" applyNumberFormat="1" applyFont="1" applyFill="1" applyBorder="1" applyAlignment="1" applyProtection="1">
      <alignment horizontal="right"/>
      <protection/>
    </xf>
    <xf numFmtId="0" fontId="4" fillId="2" borderId="4" xfId="0" applyFont="1" applyFill="1" applyBorder="1" applyAlignment="1" applyProtection="1">
      <alignment horizontal="center" vertical="center"/>
      <protection/>
    </xf>
    <xf numFmtId="0" fontId="4" fillId="2" borderId="9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9">
    <dxf>
      <fill>
        <patternFill>
          <bgColor rgb="FFFF0000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00FF00"/>
        </patternFill>
      </fill>
      <border/>
    </dxf>
    <dxf>
      <font>
        <color rgb="FFFFFFFF"/>
      </font>
      <fill>
        <patternFill>
          <bgColor rgb="FF0000FF"/>
        </patternFill>
      </fill>
      <border/>
    </dxf>
    <dxf>
      <fill>
        <patternFill patternType="none">
          <bgColor indexed="65"/>
        </patternFill>
      </fill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  <dxf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Y38"/>
  <sheetViews>
    <sheetView showGridLines="0" zoomScale="55" zoomScaleNormal="55" workbookViewId="0" topLeftCell="A1">
      <selection activeCell="R9" sqref="R9"/>
    </sheetView>
  </sheetViews>
  <sheetFormatPr defaultColWidth="9.00390625" defaultRowHeight="13.5"/>
  <cols>
    <col min="1" max="1" width="3.625" style="6" customWidth="1"/>
    <col min="2" max="2" width="15.625" style="6" customWidth="1"/>
    <col min="3" max="3" width="4.625" style="6" customWidth="1"/>
    <col min="4" max="6" width="1.625" style="6" customWidth="1"/>
    <col min="7" max="7" width="2.625" style="6" customWidth="1"/>
    <col min="8" max="8" width="4.625" style="6" customWidth="1"/>
    <col min="9" max="11" width="1.625" style="6" customWidth="1"/>
    <col min="12" max="12" width="2.625" style="6" customWidth="1"/>
    <col min="13" max="13" width="4.625" style="6" customWidth="1"/>
    <col min="14" max="16" width="1.625" style="6" customWidth="1"/>
    <col min="17" max="17" width="2.625" style="6" customWidth="1"/>
    <col min="18" max="18" width="4.625" style="6" customWidth="1"/>
    <col min="19" max="21" width="1.625" style="6" customWidth="1"/>
    <col min="22" max="22" width="2.625" style="6" customWidth="1"/>
    <col min="23" max="23" width="4.625" style="6" customWidth="1"/>
    <col min="24" max="26" width="1.625" style="6" customWidth="1"/>
    <col min="27" max="27" width="2.625" style="6" customWidth="1"/>
    <col min="28" max="28" width="4.625" style="6" customWidth="1"/>
    <col min="29" max="31" width="1.625" style="6" customWidth="1"/>
    <col min="32" max="32" width="2.625" style="6" customWidth="1"/>
    <col min="33" max="33" width="4.625" style="6" customWidth="1"/>
    <col min="34" max="36" width="1.625" style="6" customWidth="1"/>
    <col min="37" max="37" width="2.625" style="6" customWidth="1"/>
    <col min="38" max="38" width="4.625" style="6" customWidth="1"/>
    <col min="39" max="41" width="1.625" style="6" customWidth="1"/>
    <col min="42" max="42" width="2.625" style="6" customWidth="1"/>
    <col min="43" max="43" width="4.625" style="6" customWidth="1"/>
    <col min="44" max="46" width="1.625" style="6" customWidth="1"/>
    <col min="47" max="47" width="2.625" style="6" customWidth="1"/>
    <col min="48" max="48" width="4.625" style="6" customWidth="1"/>
    <col min="49" max="51" width="1.625" style="6" customWidth="1"/>
    <col min="52" max="52" width="2.625" style="6" customWidth="1"/>
    <col min="53" max="53" width="4.625" style="6" customWidth="1"/>
    <col min="54" max="55" width="1.625" style="6" customWidth="1"/>
    <col min="56" max="57" width="2.625" style="6" customWidth="1"/>
    <col min="58" max="58" width="3.50390625" style="6" customWidth="1"/>
    <col min="59" max="59" width="9.25390625" style="6" hidden="1" customWidth="1"/>
    <col min="60" max="60" width="3.625" style="6" hidden="1" customWidth="1"/>
    <col min="61" max="61" width="15.625" style="6" hidden="1" customWidth="1"/>
    <col min="62" max="62" width="5.25390625" style="6" hidden="1" customWidth="1"/>
    <col min="63" max="63" width="4.625" style="6" hidden="1" customWidth="1"/>
    <col min="64" max="66" width="1.625" style="6" hidden="1" customWidth="1"/>
    <col min="67" max="67" width="2.625" style="6" hidden="1" customWidth="1"/>
    <col min="68" max="68" width="4.625" style="6" hidden="1" customWidth="1"/>
    <col min="69" max="71" width="1.625" style="6" hidden="1" customWidth="1"/>
    <col min="72" max="72" width="2.625" style="6" hidden="1" customWidth="1"/>
    <col min="73" max="73" width="4.625" style="6" hidden="1" customWidth="1"/>
    <col min="74" max="76" width="1.625" style="6" hidden="1" customWidth="1"/>
    <col min="77" max="77" width="2.625" style="6" hidden="1" customWidth="1"/>
    <col min="78" max="78" width="4.625" style="6" hidden="1" customWidth="1"/>
    <col min="79" max="81" width="1.625" style="6" hidden="1" customWidth="1"/>
    <col min="82" max="82" width="2.625" style="6" hidden="1" customWidth="1"/>
    <col min="83" max="83" width="4.625" style="6" hidden="1" customWidth="1"/>
    <col min="84" max="86" width="1.625" style="6" hidden="1" customWidth="1"/>
    <col min="87" max="87" width="2.625" style="6" hidden="1" customWidth="1"/>
    <col min="88" max="88" width="4.625" style="6" hidden="1" customWidth="1"/>
    <col min="89" max="91" width="1.625" style="6" hidden="1" customWidth="1"/>
    <col min="92" max="92" width="2.625" style="6" hidden="1" customWidth="1"/>
    <col min="93" max="93" width="4.625" style="6" hidden="1" customWidth="1"/>
    <col min="94" max="96" width="1.625" style="6" hidden="1" customWidth="1"/>
    <col min="97" max="97" width="2.625" style="6" hidden="1" customWidth="1"/>
    <col min="98" max="98" width="4.625" style="6" hidden="1" customWidth="1"/>
    <col min="99" max="101" width="1.625" style="6" hidden="1" customWidth="1"/>
    <col min="102" max="102" width="2.625" style="6" hidden="1" customWidth="1"/>
    <col min="103" max="103" width="4.625" style="6" hidden="1" customWidth="1"/>
    <col min="104" max="106" width="1.625" style="6" hidden="1" customWidth="1"/>
    <col min="107" max="107" width="2.625" style="6" hidden="1" customWidth="1"/>
    <col min="108" max="108" width="4.625" style="6" hidden="1" customWidth="1"/>
    <col min="109" max="111" width="1.625" style="6" hidden="1" customWidth="1"/>
    <col min="112" max="112" width="2.625" style="6" hidden="1" customWidth="1"/>
    <col min="113" max="113" width="4.625" style="6" hidden="1" customWidth="1"/>
    <col min="114" max="115" width="1.625" style="6" hidden="1" customWidth="1"/>
    <col min="116" max="117" width="2.625" style="6" hidden="1" customWidth="1"/>
    <col min="118" max="122" width="9.00390625" style="6" hidden="1" customWidth="1"/>
    <col min="123" max="123" width="10.625" style="6" hidden="1" customWidth="1"/>
    <col min="124" max="129" width="9.00390625" style="6" hidden="1" customWidth="1"/>
    <col min="130" max="16384" width="9.00390625" style="6" customWidth="1"/>
  </cols>
  <sheetData>
    <row r="1" spans="1:124" ht="15.75" customHeight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3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5"/>
      <c r="BB1" s="5"/>
      <c r="BC1" s="5"/>
      <c r="BD1" s="5"/>
      <c r="BE1" s="5"/>
      <c r="BF1" s="5"/>
      <c r="BH1" s="1"/>
      <c r="BI1" s="2"/>
      <c r="BJ1" s="2"/>
      <c r="BK1" s="3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5"/>
      <c r="CA1" s="5"/>
      <c r="CB1" s="5"/>
      <c r="CC1" s="5"/>
      <c r="CD1" s="3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5"/>
      <c r="DJ1" s="5"/>
      <c r="DK1" s="5"/>
      <c r="DL1" s="5"/>
      <c r="DM1" s="5"/>
      <c r="DT1" s="6" t="s">
        <v>0</v>
      </c>
    </row>
    <row r="2" spans="1:129" ht="17.25">
      <c r="A2" s="7"/>
      <c r="B2" s="8">
        <f>+BI2</f>
        <v>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9"/>
      <c r="BH2" s="7"/>
      <c r="BI2" s="10">
        <v>9</v>
      </c>
      <c r="BJ2" s="7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O2" s="11" t="s">
        <v>1</v>
      </c>
      <c r="DP2" s="12"/>
      <c r="DQ2" s="12"/>
      <c r="DR2" s="12"/>
      <c r="DS2" s="12"/>
      <c r="DT2" s="12" t="s">
        <v>2</v>
      </c>
      <c r="DU2" s="12"/>
      <c r="DV2" s="12"/>
      <c r="DW2" s="12"/>
      <c r="DX2" s="12"/>
      <c r="DY2" s="12"/>
    </row>
    <row r="3" spans="1:129" ht="18.75">
      <c r="A3" s="1"/>
      <c r="B3" s="28" t="str">
        <f>+BI3</f>
        <v>平成１９年４月８日執行石川県議会議員選挙開票結果調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1"/>
      <c r="BH3" s="1"/>
      <c r="BI3" s="196" t="str">
        <f>IF(BI2=7,DT1,IF(BI2=9,DT2,""))</f>
        <v>平成１９年４月８日執行石川県議会議員選挙開票結果調</v>
      </c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O3" s="13">
        <v>1</v>
      </c>
      <c r="DP3" s="14"/>
      <c r="DQ3" s="135" t="s">
        <v>3</v>
      </c>
      <c r="DR3" s="135"/>
      <c r="DS3" s="135" t="s">
        <v>4</v>
      </c>
      <c r="DT3" s="135"/>
      <c r="DU3" s="135"/>
      <c r="DV3" s="135"/>
      <c r="DW3" s="15"/>
      <c r="DX3" s="15"/>
      <c r="DY3" s="15"/>
    </row>
    <row r="4" spans="2:129" ht="18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O4" s="192" t="s">
        <v>5</v>
      </c>
      <c r="DP4" s="193" t="s">
        <v>6</v>
      </c>
      <c r="DQ4" s="189" t="s">
        <v>7</v>
      </c>
      <c r="DR4" s="189" t="s">
        <v>8</v>
      </c>
      <c r="DS4" s="189" t="s">
        <v>9</v>
      </c>
      <c r="DT4" s="189" t="s">
        <v>10</v>
      </c>
      <c r="DU4" s="189" t="s">
        <v>11</v>
      </c>
      <c r="DV4" s="189" t="s">
        <v>12</v>
      </c>
      <c r="DW4" s="189" t="s">
        <v>3</v>
      </c>
      <c r="DX4" s="189" t="s">
        <v>4</v>
      </c>
      <c r="DY4" s="190"/>
    </row>
    <row r="5" spans="2:129" ht="8.25" customHeigh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O5" s="192"/>
      <c r="DP5" s="194"/>
      <c r="DQ5" s="189"/>
      <c r="DR5" s="189"/>
      <c r="DS5" s="189"/>
      <c r="DT5" s="189"/>
      <c r="DU5" s="189"/>
      <c r="DV5" s="189"/>
      <c r="DW5" s="189"/>
      <c r="DX5" s="189"/>
      <c r="DY5" s="190"/>
    </row>
    <row r="6" spans="2:129" ht="26.25" customHeight="1">
      <c r="B6" s="19">
        <f>IF(BI2=9,"",BI6)</f>
      </c>
      <c r="C6" s="159" t="str">
        <f>IF(BI2=9,CJ6,"")</f>
        <v>県選管速報時刻</v>
      </c>
      <c r="D6" s="159"/>
      <c r="E6" s="159"/>
      <c r="F6" s="159"/>
      <c r="G6" s="159"/>
      <c r="H6" s="159"/>
      <c r="I6" s="159"/>
      <c r="J6" s="236">
        <f>IF(BI2=9,CQ6,"")</f>
        <v>0</v>
      </c>
      <c r="K6" s="236"/>
      <c r="L6" s="236"/>
      <c r="M6" s="21" t="str">
        <f>IF(BI2=9,CT6,"")</f>
        <v>時</v>
      </c>
      <c r="N6" s="237">
        <f>IF(BI2=9,CU6,"")</f>
        <v>16</v>
      </c>
      <c r="O6" s="237"/>
      <c r="P6" s="237"/>
      <c r="Q6" s="237"/>
      <c r="R6" s="22" t="str">
        <f>IF(BI2=9,CY6,"")</f>
        <v>分</v>
      </c>
      <c r="S6" s="21"/>
      <c r="T6" s="21"/>
      <c r="U6" s="18"/>
      <c r="V6" s="18"/>
      <c r="W6" s="160"/>
      <c r="X6" s="160"/>
      <c r="Y6" s="23"/>
      <c r="Z6" s="18"/>
      <c r="AA6" s="18"/>
      <c r="AB6" s="159">
        <f>IF(BI2=9,"",CJ6)</f>
      </c>
      <c r="AC6" s="159"/>
      <c r="AD6" s="159"/>
      <c r="AE6" s="159"/>
      <c r="AF6" s="159"/>
      <c r="AG6" s="159"/>
      <c r="AH6" s="159"/>
      <c r="AI6" s="150">
        <f>IF(BI2=9,"",CQ6)</f>
      </c>
      <c r="AJ6" s="150"/>
      <c r="AK6" s="150"/>
      <c r="AL6" s="18">
        <f>IF(BI2=9,"",CT6)</f>
      </c>
      <c r="AM6" s="161">
        <f>IF(BI2=9,"",CU6)</f>
      </c>
      <c r="AN6" s="150"/>
      <c r="AO6" s="150"/>
      <c r="AP6" s="150"/>
      <c r="AQ6" s="24">
        <f>IF(BI2=9,"",CY6)</f>
      </c>
      <c r="AR6" s="150">
        <f>IF(BI2=9,"",CZ6)</f>
      </c>
      <c r="AS6" s="150"/>
      <c r="AT6" s="150"/>
      <c r="AU6" s="150"/>
      <c r="AV6" s="24">
        <f>IF(BI2=9,"",DD6)</f>
      </c>
      <c r="AW6" s="161">
        <f>IF(BI2=9,"",DE6)</f>
      </c>
      <c r="AX6" s="150"/>
      <c r="AY6" s="150"/>
      <c r="AZ6" s="150"/>
      <c r="BA6" s="24">
        <f>+DI6</f>
      </c>
      <c r="BB6" s="18"/>
      <c r="BC6" s="18"/>
      <c r="BD6" s="18"/>
      <c r="BE6" s="18"/>
      <c r="BF6" s="18"/>
      <c r="BG6" s="240" t="str">
        <f>IF(COUNTIF(BG10:BG33,"ERR")&gt;0,"ERR",IF(COUNTIF(BG10:BG33,"OK")=4,"OK",IF(COUNTA(BJ13:DM14,BK19:DM20,BK25:DM26,BK32:CS33)=0,"OK","ERR")))</f>
        <v>OK</v>
      </c>
      <c r="BH6" s="239">
        <f>IF(BH13="確","全確","")</f>
      </c>
      <c r="BI6" s="7">
        <f>IF($BI$2=9,"","(確は確定分)")</f>
      </c>
      <c r="BJ6" s="7"/>
      <c r="BK6" s="7"/>
      <c r="BL6" s="7"/>
      <c r="BM6" s="7"/>
      <c r="BN6" s="7"/>
      <c r="BO6" s="7"/>
      <c r="BP6" s="7"/>
      <c r="BQ6" s="159"/>
      <c r="BR6" s="159"/>
      <c r="BS6" s="159"/>
      <c r="BT6" s="20"/>
      <c r="BU6" s="159"/>
      <c r="BV6" s="159"/>
      <c r="BW6" s="7"/>
      <c r="BX6" s="7"/>
      <c r="BY6" s="25"/>
      <c r="BZ6" s="18"/>
      <c r="CA6" s="18"/>
      <c r="CB6" s="18"/>
      <c r="CC6" s="18"/>
      <c r="CD6" s="18"/>
      <c r="CE6" s="238"/>
      <c r="CF6" s="238"/>
      <c r="CG6" s="238"/>
      <c r="CH6" s="238"/>
      <c r="CI6" s="238"/>
      <c r="CJ6" s="159" t="s">
        <v>13</v>
      </c>
      <c r="CK6" s="159"/>
      <c r="CL6" s="159"/>
      <c r="CM6" s="159"/>
      <c r="CN6" s="159"/>
      <c r="CO6" s="159"/>
      <c r="CP6" s="159"/>
      <c r="CQ6" s="197">
        <v>0</v>
      </c>
      <c r="CR6" s="197"/>
      <c r="CS6" s="197"/>
      <c r="CT6" s="18" t="s">
        <v>14</v>
      </c>
      <c r="CU6" s="198">
        <v>16</v>
      </c>
      <c r="CV6" s="198"/>
      <c r="CW6" s="198"/>
      <c r="CX6" s="198"/>
      <c r="CY6" s="24" t="str">
        <f>IF($BI$2=9,"分","分 (")</f>
        <v>分</v>
      </c>
      <c r="CZ6" s="197"/>
      <c r="DA6" s="197"/>
      <c r="DB6" s="197"/>
      <c r="DC6" s="197"/>
      <c r="DD6" s="24">
        <f>IF($BI$2=9,"","時")</f>
      </c>
      <c r="DE6" s="198"/>
      <c r="DF6" s="198"/>
      <c r="DG6" s="198"/>
      <c r="DH6" s="198"/>
      <c r="DI6" s="24">
        <f>IF($BI$2=9,"","分現在）")</f>
      </c>
      <c r="DJ6" s="18"/>
      <c r="DK6" s="18"/>
      <c r="DL6" s="18"/>
      <c r="DM6" s="18"/>
      <c r="DO6" s="192"/>
      <c r="DP6" s="195"/>
      <c r="DQ6" s="189"/>
      <c r="DR6" s="189"/>
      <c r="DS6" s="189"/>
      <c r="DT6" s="189"/>
      <c r="DU6" s="189"/>
      <c r="DV6" s="189"/>
      <c r="DW6" s="189"/>
      <c r="DX6" s="189"/>
      <c r="DY6" s="190"/>
    </row>
    <row r="7" spans="59:129" ht="13.5" customHeight="1">
      <c r="BG7" s="240"/>
      <c r="BH7" s="239"/>
      <c r="DO7" s="29">
        <v>1</v>
      </c>
      <c r="DP7" s="30">
        <v>177986</v>
      </c>
      <c r="DQ7" s="31">
        <f>BJ13-DO7</f>
        <v>0</v>
      </c>
      <c r="DR7" s="32">
        <f>DI14+DI20+DI26-BK33+(DK13+DK19+DK25-BM32)/1000</f>
        <v>0</v>
      </c>
      <c r="DS7" s="33">
        <f>(SUM(BK13:DH13,BK19:DH19,BK25:DH25))/1000+BP32-DO3</f>
        <v>0</v>
      </c>
      <c r="DT7" s="31">
        <f>BM32/1000+BK33+BP32-BU32</f>
        <v>0</v>
      </c>
      <c r="DU7" s="31">
        <f>SUM(BU32:CD33)-CE32</f>
        <v>0</v>
      </c>
      <c r="DV7" s="31">
        <f>+CE32+CJ32+CO32-DP7</f>
        <v>0</v>
      </c>
      <c r="DW7" s="12">
        <f>IF(AND(COUNTA(BP32:CS33)=0,COUNTIF(DQ7:DR7,"&lt;&gt;0")=0),0,1)</f>
        <v>1</v>
      </c>
      <c r="DX7" s="12">
        <f>IF(COUNTIF(DQ7:DV7,"&lt;&gt;0")=0,0,1)</f>
        <v>0</v>
      </c>
      <c r="DY7" s="12" t="str">
        <f>IF(AND(DX7=0,DP7&lt;&gt;0),"確","")</f>
        <v>確</v>
      </c>
    </row>
    <row r="8" spans="2:129" ht="17.25" customHeight="1">
      <c r="B8" s="34" t="str">
        <f>+BI8</f>
        <v>①金沢市選挙区　　定数１７人</v>
      </c>
      <c r="BG8" s="240"/>
      <c r="BH8" s="239"/>
      <c r="BI8" s="34" t="s">
        <v>15</v>
      </c>
      <c r="BJ8" s="34"/>
      <c r="DO8" s="35"/>
      <c r="DP8" s="35"/>
      <c r="DQ8" s="31"/>
      <c r="DR8" s="32"/>
      <c r="DS8" s="32"/>
      <c r="DT8" s="31"/>
      <c r="DU8" s="31"/>
      <c r="DV8" s="31"/>
      <c r="DW8" s="12"/>
      <c r="DX8" s="12"/>
      <c r="DY8" s="12"/>
    </row>
    <row r="9" spans="121:122" ht="13.5">
      <c r="DQ9" s="36" t="s">
        <v>16</v>
      </c>
      <c r="DR9" s="36" t="s">
        <v>17</v>
      </c>
    </row>
    <row r="10" spans="2:122" ht="19.5" customHeight="1">
      <c r="B10" s="37"/>
      <c r="C10" s="38">
        <f>BK10</f>
        <v>1</v>
      </c>
      <c r="D10" s="39" t="str">
        <f>+BL10</f>
        <v>(</v>
      </c>
      <c r="E10" s="78" t="str">
        <f>IF(BM10="","",BM10)</f>
        <v>新</v>
      </c>
      <c r="F10" s="78"/>
      <c r="G10" s="40" t="str">
        <f>+BO10</f>
        <v>)</v>
      </c>
      <c r="H10" s="38">
        <f>BP10</f>
        <v>2</v>
      </c>
      <c r="I10" s="39" t="str">
        <f>+BQ10</f>
        <v>(</v>
      </c>
      <c r="J10" s="78" t="str">
        <f>IF(BR10="","",BR10)</f>
        <v>無</v>
      </c>
      <c r="K10" s="78"/>
      <c r="L10" s="40" t="str">
        <f>+BT10</f>
        <v>)</v>
      </c>
      <c r="M10" s="38">
        <f>BU10</f>
        <v>3</v>
      </c>
      <c r="N10" s="39" t="str">
        <f>+BV10</f>
        <v>(</v>
      </c>
      <c r="O10" s="78" t="str">
        <f>IF(BW10="","",BW10)</f>
        <v>自</v>
      </c>
      <c r="P10" s="78"/>
      <c r="Q10" s="40" t="str">
        <f>+BY10</f>
        <v>)</v>
      </c>
      <c r="R10" s="38">
        <f>BZ10</f>
        <v>4</v>
      </c>
      <c r="S10" s="39" t="str">
        <f>+CA10</f>
        <v>(</v>
      </c>
      <c r="T10" s="78" t="str">
        <f>IF(CB10="","",CB10)</f>
        <v>新</v>
      </c>
      <c r="U10" s="78"/>
      <c r="V10" s="40" t="str">
        <f>+CD10</f>
        <v>)</v>
      </c>
      <c r="W10" s="38">
        <f>CE10</f>
        <v>5</v>
      </c>
      <c r="X10" s="39" t="str">
        <f>+CF10</f>
        <v>(</v>
      </c>
      <c r="Y10" s="78" t="str">
        <f>IF(CG10="","",CG10)</f>
        <v>無</v>
      </c>
      <c r="Z10" s="78"/>
      <c r="AA10" s="40" t="str">
        <f>+CI10</f>
        <v>)</v>
      </c>
      <c r="AB10" s="38">
        <f>CJ10</f>
        <v>6</v>
      </c>
      <c r="AC10" s="39" t="str">
        <f>+CK10</f>
        <v>(</v>
      </c>
      <c r="AD10" s="78" t="str">
        <f>IF(CL10="","",CL10)</f>
        <v>公</v>
      </c>
      <c r="AE10" s="78"/>
      <c r="AF10" s="40" t="str">
        <f>+CN10</f>
        <v>)</v>
      </c>
      <c r="AG10" s="38">
        <f>CO10</f>
        <v>7</v>
      </c>
      <c r="AH10" s="39" t="str">
        <f>+CP10</f>
        <v>(</v>
      </c>
      <c r="AI10" s="78" t="str">
        <f>IF(CQ10="","",CQ10)</f>
        <v>無</v>
      </c>
      <c r="AJ10" s="78"/>
      <c r="AK10" s="40" t="str">
        <f>+CS10</f>
        <v>)</v>
      </c>
      <c r="AL10" s="38">
        <f>CT10</f>
        <v>8</v>
      </c>
      <c r="AM10" s="39" t="str">
        <f>+CU10</f>
        <v>(</v>
      </c>
      <c r="AN10" s="78" t="str">
        <f>IF(CV10="","",CV10)</f>
        <v>自</v>
      </c>
      <c r="AO10" s="78"/>
      <c r="AP10" s="40" t="str">
        <f>+CX10</f>
        <v>)</v>
      </c>
      <c r="AQ10" s="38">
        <f>CY10</f>
        <v>9</v>
      </c>
      <c r="AR10" s="39" t="str">
        <f>+CZ10</f>
        <v>(</v>
      </c>
      <c r="AS10" s="78" t="str">
        <f>IF(DA10="","",DA10)</f>
        <v>自</v>
      </c>
      <c r="AT10" s="78"/>
      <c r="AU10" s="40" t="str">
        <f>+DC10</f>
        <v>)</v>
      </c>
      <c r="AV10" s="38">
        <f>DD10</f>
        <v>10</v>
      </c>
      <c r="AW10" s="39" t="str">
        <f>+DE10</f>
        <v>(</v>
      </c>
      <c r="AX10" s="78" t="str">
        <f>IF(DF10="","",DF10)</f>
        <v>民</v>
      </c>
      <c r="AY10" s="78"/>
      <c r="AZ10" s="40" t="str">
        <f>+DH10</f>
        <v>)</v>
      </c>
      <c r="BA10" s="79"/>
      <c r="BB10" s="80"/>
      <c r="BC10" s="80"/>
      <c r="BD10" s="80"/>
      <c r="BE10" s="53"/>
      <c r="BI10" s="37"/>
      <c r="BJ10" s="37"/>
      <c r="BK10" s="38">
        <v>1</v>
      </c>
      <c r="BL10" s="39" t="s">
        <v>64</v>
      </c>
      <c r="BM10" s="191" t="s">
        <v>18</v>
      </c>
      <c r="BN10" s="191"/>
      <c r="BO10" s="40" t="s">
        <v>65</v>
      </c>
      <c r="BP10" s="38">
        <v>2</v>
      </c>
      <c r="BQ10" s="39" t="s">
        <v>66</v>
      </c>
      <c r="BR10" s="191" t="s">
        <v>19</v>
      </c>
      <c r="BS10" s="191"/>
      <c r="BT10" s="40" t="s">
        <v>67</v>
      </c>
      <c r="BU10" s="38">
        <v>3</v>
      </c>
      <c r="BV10" s="39" t="s">
        <v>68</v>
      </c>
      <c r="BW10" s="191" t="s">
        <v>20</v>
      </c>
      <c r="BX10" s="191"/>
      <c r="BY10" s="40" t="s">
        <v>69</v>
      </c>
      <c r="BZ10" s="38">
        <v>4</v>
      </c>
      <c r="CA10" s="39" t="s">
        <v>70</v>
      </c>
      <c r="CB10" s="191" t="s">
        <v>18</v>
      </c>
      <c r="CC10" s="191"/>
      <c r="CD10" s="40" t="s">
        <v>65</v>
      </c>
      <c r="CE10" s="38">
        <v>5</v>
      </c>
      <c r="CF10" s="39" t="s">
        <v>66</v>
      </c>
      <c r="CG10" s="191" t="s">
        <v>19</v>
      </c>
      <c r="CH10" s="191"/>
      <c r="CI10" s="40" t="s">
        <v>67</v>
      </c>
      <c r="CJ10" s="38">
        <v>6</v>
      </c>
      <c r="CK10" s="39" t="s">
        <v>68</v>
      </c>
      <c r="CL10" s="191" t="s">
        <v>21</v>
      </c>
      <c r="CM10" s="191"/>
      <c r="CN10" s="40" t="s">
        <v>65</v>
      </c>
      <c r="CO10" s="38">
        <v>7</v>
      </c>
      <c r="CP10" s="39" t="s">
        <v>66</v>
      </c>
      <c r="CQ10" s="191" t="s">
        <v>19</v>
      </c>
      <c r="CR10" s="191"/>
      <c r="CS10" s="40" t="s">
        <v>67</v>
      </c>
      <c r="CT10" s="38">
        <v>8</v>
      </c>
      <c r="CU10" s="39" t="s">
        <v>68</v>
      </c>
      <c r="CV10" s="191" t="s">
        <v>20</v>
      </c>
      <c r="CW10" s="191"/>
      <c r="CX10" s="40" t="s">
        <v>69</v>
      </c>
      <c r="CY10" s="38">
        <v>9</v>
      </c>
      <c r="CZ10" s="39" t="s">
        <v>70</v>
      </c>
      <c r="DA10" s="191" t="s">
        <v>20</v>
      </c>
      <c r="DB10" s="191"/>
      <c r="DC10" s="40" t="s">
        <v>69</v>
      </c>
      <c r="DD10" s="38">
        <v>10</v>
      </c>
      <c r="DE10" s="39" t="s">
        <v>70</v>
      </c>
      <c r="DF10" s="191" t="s">
        <v>22</v>
      </c>
      <c r="DG10" s="191"/>
      <c r="DH10" s="40" t="s">
        <v>65</v>
      </c>
      <c r="DI10" s="79"/>
      <c r="DJ10" s="80"/>
      <c r="DK10" s="80"/>
      <c r="DL10" s="80"/>
      <c r="DM10" s="53"/>
      <c r="DQ10" s="41"/>
      <c r="DR10" s="41">
        <f>SUM(DR11:DR26)</f>
        <v>0</v>
      </c>
    </row>
    <row r="11" spans="2:122" ht="19.5" customHeight="1">
      <c r="B11" s="42"/>
      <c r="C11" s="49" t="str">
        <f>IF(BK11="","",BK11)</f>
        <v>金原　博</v>
      </c>
      <c r="D11" s="150"/>
      <c r="E11" s="150"/>
      <c r="F11" s="150"/>
      <c r="G11" s="147"/>
      <c r="H11" s="49" t="str">
        <f>IF(BP11="","",BP11)</f>
        <v>金　子 </v>
      </c>
      <c r="I11" s="150"/>
      <c r="J11" s="150"/>
      <c r="K11" s="150"/>
      <c r="L11" s="147"/>
      <c r="M11" s="49" t="str">
        <f>IF(BU11="","",BU11)</f>
        <v>中　村</v>
      </c>
      <c r="N11" s="150"/>
      <c r="O11" s="150"/>
      <c r="P11" s="150"/>
      <c r="Q11" s="147"/>
      <c r="R11" s="49" t="str">
        <f>IF(BZ11="","",BZ11)</f>
        <v>米　沢</v>
      </c>
      <c r="S11" s="150"/>
      <c r="T11" s="150"/>
      <c r="U11" s="150"/>
      <c r="V11" s="147"/>
      <c r="W11" s="49" t="str">
        <f>IF(CE11="","",CE11)</f>
        <v>北 あつし</v>
      </c>
      <c r="X11" s="150"/>
      <c r="Y11" s="150"/>
      <c r="Z11" s="150"/>
      <c r="AA11" s="147"/>
      <c r="AB11" s="49" t="str">
        <f>IF(CJ11="","",CJ11)</f>
        <v>庄　源</v>
      </c>
      <c r="AC11" s="150"/>
      <c r="AD11" s="150"/>
      <c r="AE11" s="150"/>
      <c r="AF11" s="147"/>
      <c r="AG11" s="49" t="str">
        <f>IF(CO11="","",CO11)</f>
        <v>盛　本</v>
      </c>
      <c r="AH11" s="150"/>
      <c r="AI11" s="150"/>
      <c r="AJ11" s="150"/>
      <c r="AK11" s="147"/>
      <c r="AL11" s="49" t="str">
        <f>IF(CT11="","",CT11)</f>
        <v>長　井</v>
      </c>
      <c r="AM11" s="150"/>
      <c r="AN11" s="150"/>
      <c r="AO11" s="150"/>
      <c r="AP11" s="147"/>
      <c r="AQ11" s="49" t="str">
        <f>IF(CY11="","",CY11)</f>
        <v>米田 義三</v>
      </c>
      <c r="AR11" s="150"/>
      <c r="AS11" s="150"/>
      <c r="AT11" s="150"/>
      <c r="AU11" s="147"/>
      <c r="AV11" s="49" t="str">
        <f>IF(DD11="","",DD11)</f>
        <v>中谷 喜和</v>
      </c>
      <c r="AW11" s="150"/>
      <c r="AX11" s="150"/>
      <c r="AY11" s="150"/>
      <c r="AZ11" s="147"/>
      <c r="BA11" s="164" t="s">
        <v>23</v>
      </c>
      <c r="BB11" s="159"/>
      <c r="BC11" s="159"/>
      <c r="BD11" s="159"/>
      <c r="BE11" s="147"/>
      <c r="BI11" s="42"/>
      <c r="BJ11" s="42"/>
      <c r="BK11" s="199" t="s">
        <v>24</v>
      </c>
      <c r="BL11" s="200"/>
      <c r="BM11" s="200"/>
      <c r="BN11" s="200"/>
      <c r="BO11" s="201"/>
      <c r="BP11" s="199" t="s">
        <v>25</v>
      </c>
      <c r="BQ11" s="200"/>
      <c r="BR11" s="200"/>
      <c r="BS11" s="200"/>
      <c r="BT11" s="201"/>
      <c r="BU11" s="199" t="s">
        <v>26</v>
      </c>
      <c r="BV11" s="200"/>
      <c r="BW11" s="200"/>
      <c r="BX11" s="200"/>
      <c r="BY11" s="201"/>
      <c r="BZ11" s="199" t="s">
        <v>27</v>
      </c>
      <c r="CA11" s="200"/>
      <c r="CB11" s="200"/>
      <c r="CC11" s="200"/>
      <c r="CD11" s="201"/>
      <c r="CE11" s="199" t="s">
        <v>28</v>
      </c>
      <c r="CF11" s="200"/>
      <c r="CG11" s="200"/>
      <c r="CH11" s="200"/>
      <c r="CI11" s="201"/>
      <c r="CJ11" s="199" t="s">
        <v>29</v>
      </c>
      <c r="CK11" s="200"/>
      <c r="CL11" s="200"/>
      <c r="CM11" s="200"/>
      <c r="CN11" s="201"/>
      <c r="CO11" s="199" t="s">
        <v>30</v>
      </c>
      <c r="CP11" s="200"/>
      <c r="CQ11" s="200"/>
      <c r="CR11" s="200"/>
      <c r="CS11" s="201"/>
      <c r="CT11" s="199" t="s">
        <v>31</v>
      </c>
      <c r="CU11" s="200"/>
      <c r="CV11" s="200"/>
      <c r="CW11" s="200"/>
      <c r="CX11" s="201"/>
      <c r="CY11" s="199" t="s">
        <v>32</v>
      </c>
      <c r="CZ11" s="200"/>
      <c r="DA11" s="200"/>
      <c r="DB11" s="200"/>
      <c r="DC11" s="201"/>
      <c r="DD11" s="199" t="s">
        <v>33</v>
      </c>
      <c r="DE11" s="200"/>
      <c r="DF11" s="200"/>
      <c r="DG11" s="200"/>
      <c r="DH11" s="201"/>
      <c r="DI11" s="164" t="s">
        <v>34</v>
      </c>
      <c r="DJ11" s="159"/>
      <c r="DK11" s="159"/>
      <c r="DL11" s="159"/>
      <c r="DM11" s="147"/>
      <c r="DQ11" s="41"/>
      <c r="DR11" s="41"/>
    </row>
    <row r="12" spans="2:122" ht="19.5" customHeight="1">
      <c r="B12" s="43"/>
      <c r="C12" s="141">
        <f>IF(BK12="","",BK12)</f>
      </c>
      <c r="D12" s="142"/>
      <c r="E12" s="142"/>
      <c r="F12" s="142"/>
      <c r="G12" s="143"/>
      <c r="H12" s="141" t="str">
        <f>IF(BP12="","",BP12)</f>
        <v>よしはる</v>
      </c>
      <c r="I12" s="142"/>
      <c r="J12" s="142"/>
      <c r="K12" s="142"/>
      <c r="L12" s="143"/>
      <c r="M12" s="141" t="str">
        <f>IF(BU12="","",BU12)</f>
        <v>いさお</v>
      </c>
      <c r="N12" s="142"/>
      <c r="O12" s="142"/>
      <c r="P12" s="142"/>
      <c r="Q12" s="143"/>
      <c r="R12" s="141" t="str">
        <f>IF(BZ12="","",BZ12)</f>
        <v>けんじ</v>
      </c>
      <c r="S12" s="142"/>
      <c r="T12" s="142"/>
      <c r="U12" s="142"/>
      <c r="V12" s="143"/>
      <c r="W12" s="141">
        <f>IF(CE12="","",CE12)</f>
      </c>
      <c r="X12" s="142"/>
      <c r="Y12" s="142"/>
      <c r="Z12" s="142"/>
      <c r="AA12" s="143"/>
      <c r="AB12" s="141" t="str">
        <f>IF(CJ12="","",CJ12)</f>
        <v>はじめ</v>
      </c>
      <c r="AC12" s="142"/>
      <c r="AD12" s="142"/>
      <c r="AE12" s="142"/>
      <c r="AF12" s="143"/>
      <c r="AG12" s="141" t="str">
        <f>IF(CO12="","",CO12)</f>
        <v>よしひさ</v>
      </c>
      <c r="AH12" s="142"/>
      <c r="AI12" s="142"/>
      <c r="AJ12" s="142"/>
      <c r="AK12" s="143"/>
      <c r="AL12" s="141" t="str">
        <f>IF(CT12="","",CT12)</f>
        <v>けんせい</v>
      </c>
      <c r="AM12" s="142"/>
      <c r="AN12" s="142"/>
      <c r="AO12" s="142"/>
      <c r="AP12" s="143"/>
      <c r="AQ12" s="141">
        <f>IF(CY12="","",CY12)</f>
      </c>
      <c r="AR12" s="142"/>
      <c r="AS12" s="142"/>
      <c r="AT12" s="142"/>
      <c r="AU12" s="143"/>
      <c r="AV12" s="141">
        <f>IF(DD12="","",DD12)</f>
      </c>
      <c r="AW12" s="142"/>
      <c r="AX12" s="142"/>
      <c r="AY12" s="142"/>
      <c r="AZ12" s="143"/>
      <c r="BA12" s="144"/>
      <c r="BB12" s="145"/>
      <c r="BC12" s="145"/>
      <c r="BD12" s="145"/>
      <c r="BE12" s="146"/>
      <c r="BI12" s="43"/>
      <c r="BJ12" s="43"/>
      <c r="BK12" s="202"/>
      <c r="BL12" s="203"/>
      <c r="BM12" s="203"/>
      <c r="BN12" s="203"/>
      <c r="BO12" s="204"/>
      <c r="BP12" s="202" t="s">
        <v>71</v>
      </c>
      <c r="BQ12" s="203"/>
      <c r="BR12" s="203"/>
      <c r="BS12" s="203"/>
      <c r="BT12" s="204"/>
      <c r="BU12" s="202" t="s">
        <v>72</v>
      </c>
      <c r="BV12" s="203"/>
      <c r="BW12" s="203"/>
      <c r="BX12" s="203"/>
      <c r="BY12" s="204"/>
      <c r="BZ12" s="202" t="s">
        <v>73</v>
      </c>
      <c r="CA12" s="203"/>
      <c r="CB12" s="203"/>
      <c r="CC12" s="203"/>
      <c r="CD12" s="204"/>
      <c r="CE12" s="202"/>
      <c r="CF12" s="203"/>
      <c r="CG12" s="203"/>
      <c r="CH12" s="203"/>
      <c r="CI12" s="204"/>
      <c r="CJ12" s="202" t="s">
        <v>74</v>
      </c>
      <c r="CK12" s="203"/>
      <c r="CL12" s="203"/>
      <c r="CM12" s="203"/>
      <c r="CN12" s="204"/>
      <c r="CO12" s="202" t="s">
        <v>75</v>
      </c>
      <c r="CP12" s="203"/>
      <c r="CQ12" s="203"/>
      <c r="CR12" s="203"/>
      <c r="CS12" s="204"/>
      <c r="CT12" s="202" t="s">
        <v>76</v>
      </c>
      <c r="CU12" s="203"/>
      <c r="CV12" s="203"/>
      <c r="CW12" s="203"/>
      <c r="CX12" s="204"/>
      <c r="CY12" s="202"/>
      <c r="CZ12" s="203"/>
      <c r="DA12" s="203"/>
      <c r="DB12" s="203"/>
      <c r="DC12" s="204"/>
      <c r="DD12" s="202"/>
      <c r="DE12" s="203"/>
      <c r="DF12" s="203"/>
      <c r="DG12" s="203"/>
      <c r="DH12" s="204"/>
      <c r="DI12" s="144"/>
      <c r="DJ12" s="145"/>
      <c r="DK12" s="145"/>
      <c r="DL12" s="145"/>
      <c r="DM12" s="146"/>
      <c r="DQ12" s="45">
        <f>SUM(DQ13:DQ14)</f>
        <v>0</v>
      </c>
      <c r="DR12" s="41">
        <f>ABS(DQ12)</f>
        <v>0</v>
      </c>
    </row>
    <row r="13" spans="1:122" s="34" customFormat="1" ht="19.5" customHeight="1">
      <c r="A13" s="147">
        <f>+BH13</f>
      </c>
      <c r="B13" s="112" t="s">
        <v>35</v>
      </c>
      <c r="C13" s="136"/>
      <c r="D13" s="137"/>
      <c r="E13" s="148">
        <f>IF(BM13="","",BM13)</f>
      </c>
      <c r="F13" s="148"/>
      <c r="G13" s="149"/>
      <c r="H13" s="136"/>
      <c r="I13" s="137"/>
      <c r="J13" s="148">
        <f>IF(BR13="","",BR13)</f>
      </c>
      <c r="K13" s="148"/>
      <c r="L13" s="149"/>
      <c r="M13" s="136"/>
      <c r="N13" s="137"/>
      <c r="O13" s="148">
        <f>IF(BW13="","",BW13)</f>
      </c>
      <c r="P13" s="148"/>
      <c r="Q13" s="149"/>
      <c r="R13" s="136"/>
      <c r="S13" s="137"/>
      <c r="T13" s="148">
        <f>IF(CB13="","",CB13)</f>
      </c>
      <c r="U13" s="148"/>
      <c r="V13" s="149"/>
      <c r="W13" s="136"/>
      <c r="X13" s="137"/>
      <c r="Y13" s="148">
        <f>IF(CG13="","",CG13)</f>
        <v>876</v>
      </c>
      <c r="Z13" s="148"/>
      <c r="AA13" s="149"/>
      <c r="AB13" s="136"/>
      <c r="AC13" s="137"/>
      <c r="AD13" s="148">
        <f>IF(CL13="","",CL13)</f>
      </c>
      <c r="AE13" s="148"/>
      <c r="AF13" s="149"/>
      <c r="AG13" s="136"/>
      <c r="AH13" s="137"/>
      <c r="AI13" s="148">
        <f>IF(CQ13="","",CQ13)</f>
      </c>
      <c r="AJ13" s="148"/>
      <c r="AK13" s="149"/>
      <c r="AL13" s="136"/>
      <c r="AM13" s="137"/>
      <c r="AN13" s="148">
        <f>IF(CV13="","",CV13)</f>
      </c>
      <c r="AO13" s="148"/>
      <c r="AP13" s="149"/>
      <c r="AQ13" s="136"/>
      <c r="AR13" s="137"/>
      <c r="AS13" s="148">
        <f>IF(DA13="","",DA13)</f>
      </c>
      <c r="AT13" s="148"/>
      <c r="AU13" s="149"/>
      <c r="AV13" s="136"/>
      <c r="AW13" s="137"/>
      <c r="AX13" s="148">
        <f>IF(DF13="","",DF13)</f>
      </c>
      <c r="AY13" s="148"/>
      <c r="AZ13" s="149"/>
      <c r="BA13" s="162"/>
      <c r="BB13" s="163"/>
      <c r="BC13" s="46"/>
      <c r="BD13" s="44">
        <f>IF(DK13="","",DK13)</f>
        <v>876</v>
      </c>
      <c r="BE13" s="26"/>
      <c r="BG13" s="135" t="str">
        <f>IF(DR12=0,"OK","ERR")</f>
        <v>OK</v>
      </c>
      <c r="BH13" s="147">
        <f>IF($BI$2=7,DY7,"")</f>
      </c>
      <c r="BI13" s="112" t="s">
        <v>35</v>
      </c>
      <c r="BJ13" s="175">
        <v>1</v>
      </c>
      <c r="BK13" s="205"/>
      <c r="BL13" s="206"/>
      <c r="BM13" s="207"/>
      <c r="BN13" s="207"/>
      <c r="BO13" s="208"/>
      <c r="BP13" s="205"/>
      <c r="BQ13" s="206"/>
      <c r="BR13" s="207"/>
      <c r="BS13" s="207"/>
      <c r="BT13" s="208"/>
      <c r="BU13" s="205"/>
      <c r="BV13" s="206"/>
      <c r="BW13" s="207"/>
      <c r="BX13" s="207"/>
      <c r="BY13" s="208"/>
      <c r="BZ13" s="205"/>
      <c r="CA13" s="206"/>
      <c r="CB13" s="207"/>
      <c r="CC13" s="207"/>
      <c r="CD13" s="208"/>
      <c r="CE13" s="205"/>
      <c r="CF13" s="206"/>
      <c r="CG13" s="207">
        <v>876</v>
      </c>
      <c r="CH13" s="207"/>
      <c r="CI13" s="208"/>
      <c r="CJ13" s="205"/>
      <c r="CK13" s="206"/>
      <c r="CL13" s="207"/>
      <c r="CM13" s="207"/>
      <c r="CN13" s="208"/>
      <c r="CO13" s="205"/>
      <c r="CP13" s="206"/>
      <c r="CQ13" s="207"/>
      <c r="CR13" s="207"/>
      <c r="CS13" s="208"/>
      <c r="CT13" s="205"/>
      <c r="CU13" s="206"/>
      <c r="CV13" s="207"/>
      <c r="CW13" s="207"/>
      <c r="CX13" s="208"/>
      <c r="CY13" s="205"/>
      <c r="CZ13" s="206"/>
      <c r="DA13" s="207"/>
      <c r="DB13" s="207"/>
      <c r="DC13" s="208"/>
      <c r="DD13" s="205"/>
      <c r="DE13" s="206"/>
      <c r="DF13" s="207"/>
      <c r="DG13" s="207"/>
      <c r="DH13" s="208"/>
      <c r="DI13" s="205"/>
      <c r="DJ13" s="206"/>
      <c r="DK13" s="207">
        <v>876</v>
      </c>
      <c r="DL13" s="207"/>
      <c r="DM13" s="208"/>
      <c r="DQ13" s="45">
        <f>(SUM(BK13:DH13)-DK13)/1000</f>
        <v>0</v>
      </c>
      <c r="DR13" s="41"/>
    </row>
    <row r="14" spans="1:122" ht="19.5" customHeight="1">
      <c r="A14" s="147"/>
      <c r="B14" s="113"/>
      <c r="C14" s="138">
        <f>IF(BK14="","",BK14)</f>
        <v>11032</v>
      </c>
      <c r="D14" s="139"/>
      <c r="E14" s="139"/>
      <c r="F14" s="139"/>
      <c r="G14" s="140"/>
      <c r="H14" s="138">
        <f>IF(BP14="","",BP14)</f>
        <v>906</v>
      </c>
      <c r="I14" s="139"/>
      <c r="J14" s="139"/>
      <c r="K14" s="139"/>
      <c r="L14" s="140"/>
      <c r="M14" s="138">
        <f>IF(BU14="","",BU14)</f>
        <v>10059</v>
      </c>
      <c r="N14" s="139"/>
      <c r="O14" s="139"/>
      <c r="P14" s="139"/>
      <c r="Q14" s="140"/>
      <c r="R14" s="138">
        <f>IF(BZ14="","",BZ14)</f>
        <v>7958</v>
      </c>
      <c r="S14" s="139"/>
      <c r="T14" s="139"/>
      <c r="U14" s="139"/>
      <c r="V14" s="140"/>
      <c r="W14" s="138">
        <f>IF(CE14="","",CE14)</f>
        <v>7446</v>
      </c>
      <c r="X14" s="139"/>
      <c r="Y14" s="139"/>
      <c r="Z14" s="139"/>
      <c r="AA14" s="140"/>
      <c r="AB14" s="138">
        <f>IF(CJ14="","",CJ14)</f>
        <v>9900</v>
      </c>
      <c r="AC14" s="139"/>
      <c r="AD14" s="139"/>
      <c r="AE14" s="139"/>
      <c r="AF14" s="140"/>
      <c r="AG14" s="138">
        <f>IF(CO14="","",CO14)</f>
        <v>8082</v>
      </c>
      <c r="AH14" s="139"/>
      <c r="AI14" s="139"/>
      <c r="AJ14" s="139"/>
      <c r="AK14" s="140"/>
      <c r="AL14" s="138">
        <f>IF(CT14="","",CT14)</f>
        <v>6587</v>
      </c>
      <c r="AM14" s="139"/>
      <c r="AN14" s="139"/>
      <c r="AO14" s="139"/>
      <c r="AP14" s="140"/>
      <c r="AQ14" s="138">
        <f>IF(CY14="","",CY14)</f>
        <v>7904</v>
      </c>
      <c r="AR14" s="139"/>
      <c r="AS14" s="139"/>
      <c r="AT14" s="139"/>
      <c r="AU14" s="140"/>
      <c r="AV14" s="138">
        <f>IF(DD14="","",DD14)</f>
        <v>8673</v>
      </c>
      <c r="AW14" s="139"/>
      <c r="AX14" s="139"/>
      <c r="AY14" s="139"/>
      <c r="AZ14" s="140"/>
      <c r="BA14" s="138">
        <f>IF(DI14="","",DI14)</f>
        <v>78547</v>
      </c>
      <c r="BB14" s="139"/>
      <c r="BC14" s="139"/>
      <c r="BD14" s="139"/>
      <c r="BE14" s="140"/>
      <c r="BG14" s="135"/>
      <c r="BH14" s="147"/>
      <c r="BI14" s="113"/>
      <c r="BJ14" s="176"/>
      <c r="BK14" s="209">
        <v>11032</v>
      </c>
      <c r="BL14" s="210"/>
      <c r="BM14" s="210"/>
      <c r="BN14" s="210"/>
      <c r="BO14" s="211"/>
      <c r="BP14" s="209">
        <v>906</v>
      </c>
      <c r="BQ14" s="210"/>
      <c r="BR14" s="210"/>
      <c r="BS14" s="210"/>
      <c r="BT14" s="211"/>
      <c r="BU14" s="209">
        <v>10059</v>
      </c>
      <c r="BV14" s="210"/>
      <c r="BW14" s="210"/>
      <c r="BX14" s="210"/>
      <c r="BY14" s="211"/>
      <c r="BZ14" s="209">
        <v>7958</v>
      </c>
      <c r="CA14" s="210"/>
      <c r="CB14" s="210"/>
      <c r="CC14" s="210"/>
      <c r="CD14" s="211"/>
      <c r="CE14" s="209">
        <v>7446</v>
      </c>
      <c r="CF14" s="210"/>
      <c r="CG14" s="210"/>
      <c r="CH14" s="210"/>
      <c r="CI14" s="211"/>
      <c r="CJ14" s="209">
        <v>9900</v>
      </c>
      <c r="CK14" s="210"/>
      <c r="CL14" s="210"/>
      <c r="CM14" s="210"/>
      <c r="CN14" s="211"/>
      <c r="CO14" s="209">
        <v>8082</v>
      </c>
      <c r="CP14" s="210"/>
      <c r="CQ14" s="210"/>
      <c r="CR14" s="210"/>
      <c r="CS14" s="211"/>
      <c r="CT14" s="209">
        <v>6587</v>
      </c>
      <c r="CU14" s="210"/>
      <c r="CV14" s="210"/>
      <c r="CW14" s="210"/>
      <c r="CX14" s="211"/>
      <c r="CY14" s="209">
        <v>7904</v>
      </c>
      <c r="CZ14" s="210"/>
      <c r="DA14" s="210"/>
      <c r="DB14" s="210"/>
      <c r="DC14" s="211"/>
      <c r="DD14" s="209">
        <v>8673</v>
      </c>
      <c r="DE14" s="210"/>
      <c r="DF14" s="210"/>
      <c r="DG14" s="210"/>
      <c r="DH14" s="211"/>
      <c r="DI14" s="209">
        <v>78547</v>
      </c>
      <c r="DJ14" s="210"/>
      <c r="DK14" s="210"/>
      <c r="DL14" s="210"/>
      <c r="DM14" s="211"/>
      <c r="DQ14" s="45">
        <f>SUM(BK14:DH14)-DI14</f>
        <v>0</v>
      </c>
      <c r="DR14" s="41"/>
    </row>
    <row r="15" spans="121:122" ht="34.5" customHeight="1">
      <c r="DQ15" s="47"/>
      <c r="DR15" s="41"/>
    </row>
    <row r="16" spans="2:122" ht="19.5" customHeight="1">
      <c r="B16" s="37"/>
      <c r="C16" s="38">
        <f>BK16</f>
        <v>11</v>
      </c>
      <c r="D16" s="39" t="str">
        <f>+BL16</f>
        <v>(</v>
      </c>
      <c r="E16" s="78" t="str">
        <f>IF(BM16="","",BM16)</f>
        <v>自</v>
      </c>
      <c r="F16" s="78"/>
      <c r="G16" s="40" t="str">
        <f>+BO16</f>
        <v>)</v>
      </c>
      <c r="H16" s="38">
        <f>BP16</f>
        <v>12</v>
      </c>
      <c r="I16" s="39" t="str">
        <f>+BQ16</f>
        <v>(</v>
      </c>
      <c r="J16" s="78" t="str">
        <f>IF(BR16="","",BR16)</f>
        <v>共</v>
      </c>
      <c r="K16" s="78"/>
      <c r="L16" s="40" t="str">
        <f>+BT16</f>
        <v>)</v>
      </c>
      <c r="M16" s="38">
        <f>BU16</f>
        <v>13</v>
      </c>
      <c r="N16" s="39" t="str">
        <f>+BV16</f>
        <v>(</v>
      </c>
      <c r="O16" s="78" t="str">
        <f>IF(BW16="","",BW16)</f>
        <v>民</v>
      </c>
      <c r="P16" s="78"/>
      <c r="Q16" s="40" t="str">
        <f>+BY16</f>
        <v>)</v>
      </c>
      <c r="R16" s="38">
        <f>BZ16</f>
        <v>14</v>
      </c>
      <c r="S16" s="39" t="str">
        <f>+CA16</f>
        <v>(</v>
      </c>
      <c r="T16" s="78" t="str">
        <f>IF(CB16="","",CB16)</f>
        <v>民</v>
      </c>
      <c r="U16" s="78"/>
      <c r="V16" s="40" t="str">
        <f>+CD16</f>
        <v>)</v>
      </c>
      <c r="W16" s="38">
        <f>CE16</f>
        <v>15</v>
      </c>
      <c r="X16" s="39" t="str">
        <f>+CF16</f>
        <v>(</v>
      </c>
      <c r="Y16" s="78" t="str">
        <f>IF(CG16="","",CG16)</f>
        <v>新</v>
      </c>
      <c r="Z16" s="78"/>
      <c r="AA16" s="40" t="str">
        <f>+CI16</f>
        <v>)</v>
      </c>
      <c r="AB16" s="38">
        <f>CJ16</f>
        <v>16</v>
      </c>
      <c r="AC16" s="39" t="str">
        <f>+CK16</f>
        <v>(</v>
      </c>
      <c r="AD16" s="78" t="str">
        <f>IF(CL16="","",CL16)</f>
        <v>新</v>
      </c>
      <c r="AE16" s="78"/>
      <c r="AF16" s="40" t="str">
        <f>+CN16</f>
        <v>)</v>
      </c>
      <c r="AG16" s="38">
        <f>CO16</f>
        <v>17</v>
      </c>
      <c r="AH16" s="39" t="str">
        <f>+CP16</f>
        <v>(</v>
      </c>
      <c r="AI16" s="78" t="str">
        <f>IF(CQ16="","",CQ16)</f>
        <v>自</v>
      </c>
      <c r="AJ16" s="78"/>
      <c r="AK16" s="40" t="str">
        <f>+CS16</f>
        <v>)</v>
      </c>
      <c r="AL16" s="38">
        <f>CT16</f>
        <v>18</v>
      </c>
      <c r="AM16" s="39" t="str">
        <f>+CU16</f>
        <v>(</v>
      </c>
      <c r="AN16" s="78" t="str">
        <f>IF(CV16="","",CV16)</f>
        <v>無</v>
      </c>
      <c r="AO16" s="78"/>
      <c r="AP16" s="40" t="str">
        <f>+CX16</f>
        <v>)</v>
      </c>
      <c r="AQ16" s="38">
        <f>CY16</f>
        <v>19</v>
      </c>
      <c r="AR16" s="39" t="str">
        <f>+CZ16</f>
        <v>(</v>
      </c>
      <c r="AS16" s="78" t="str">
        <f>IF(DA16="","",DA16)</f>
        <v>公</v>
      </c>
      <c r="AT16" s="78"/>
      <c r="AU16" s="40" t="str">
        <f>+DC16</f>
        <v>)</v>
      </c>
      <c r="AV16" s="38">
        <f>DD16</f>
        <v>20</v>
      </c>
      <c r="AW16" s="39" t="str">
        <f>+DE16</f>
        <v>(</v>
      </c>
      <c r="AX16" s="78" t="str">
        <f>IF(DF16="","",DF16)</f>
        <v>社</v>
      </c>
      <c r="AY16" s="78"/>
      <c r="AZ16" s="40" t="str">
        <f>+DH16</f>
        <v>)</v>
      </c>
      <c r="BA16" s="79"/>
      <c r="BB16" s="80"/>
      <c r="BC16" s="80"/>
      <c r="BD16" s="80"/>
      <c r="BE16" s="53"/>
      <c r="BI16" s="37"/>
      <c r="BJ16" s="37"/>
      <c r="BK16" s="38">
        <v>11</v>
      </c>
      <c r="BL16" s="39" t="s">
        <v>77</v>
      </c>
      <c r="BM16" s="191" t="s">
        <v>20</v>
      </c>
      <c r="BN16" s="191"/>
      <c r="BO16" s="40" t="s">
        <v>69</v>
      </c>
      <c r="BP16" s="38">
        <v>12</v>
      </c>
      <c r="BQ16" s="39" t="s">
        <v>70</v>
      </c>
      <c r="BR16" s="191" t="s">
        <v>36</v>
      </c>
      <c r="BS16" s="191"/>
      <c r="BT16" s="40" t="s">
        <v>78</v>
      </c>
      <c r="BU16" s="38">
        <v>13</v>
      </c>
      <c r="BV16" s="39" t="s">
        <v>79</v>
      </c>
      <c r="BW16" s="191" t="s">
        <v>22</v>
      </c>
      <c r="BX16" s="191"/>
      <c r="BY16" s="40" t="s">
        <v>65</v>
      </c>
      <c r="BZ16" s="38">
        <v>14</v>
      </c>
      <c r="CA16" s="39" t="s">
        <v>66</v>
      </c>
      <c r="CB16" s="191" t="s">
        <v>22</v>
      </c>
      <c r="CC16" s="191"/>
      <c r="CD16" s="40" t="s">
        <v>65</v>
      </c>
      <c r="CE16" s="38">
        <v>15</v>
      </c>
      <c r="CF16" s="39" t="s">
        <v>66</v>
      </c>
      <c r="CG16" s="191" t="s">
        <v>18</v>
      </c>
      <c r="CH16" s="191"/>
      <c r="CI16" s="40" t="s">
        <v>65</v>
      </c>
      <c r="CJ16" s="38">
        <v>16</v>
      </c>
      <c r="CK16" s="39" t="s">
        <v>66</v>
      </c>
      <c r="CL16" s="191" t="s">
        <v>18</v>
      </c>
      <c r="CM16" s="191"/>
      <c r="CN16" s="40" t="s">
        <v>65</v>
      </c>
      <c r="CO16" s="38">
        <v>17</v>
      </c>
      <c r="CP16" s="39" t="s">
        <v>66</v>
      </c>
      <c r="CQ16" s="191" t="s">
        <v>20</v>
      </c>
      <c r="CR16" s="191"/>
      <c r="CS16" s="40" t="s">
        <v>69</v>
      </c>
      <c r="CT16" s="38">
        <v>18</v>
      </c>
      <c r="CU16" s="39" t="s">
        <v>70</v>
      </c>
      <c r="CV16" s="191" t="s">
        <v>19</v>
      </c>
      <c r="CW16" s="191"/>
      <c r="CX16" s="40" t="s">
        <v>67</v>
      </c>
      <c r="CY16" s="38">
        <v>19</v>
      </c>
      <c r="CZ16" s="39" t="s">
        <v>68</v>
      </c>
      <c r="DA16" s="191" t="s">
        <v>21</v>
      </c>
      <c r="DB16" s="191"/>
      <c r="DC16" s="40" t="s">
        <v>65</v>
      </c>
      <c r="DD16" s="38">
        <v>20</v>
      </c>
      <c r="DE16" s="39" t="s">
        <v>66</v>
      </c>
      <c r="DF16" s="191" t="s">
        <v>37</v>
      </c>
      <c r="DG16" s="191"/>
      <c r="DH16" s="40" t="s">
        <v>65</v>
      </c>
      <c r="DI16" s="79"/>
      <c r="DJ16" s="80"/>
      <c r="DK16" s="80"/>
      <c r="DL16" s="80"/>
      <c r="DM16" s="53"/>
      <c r="DQ16" s="41"/>
      <c r="DR16" s="41"/>
    </row>
    <row r="17" spans="2:122" ht="19.5" customHeight="1">
      <c r="B17" s="42"/>
      <c r="C17" s="49" t="str">
        <f>IF(BK17="","",BK17)</f>
        <v>ひもの</v>
      </c>
      <c r="D17" s="150"/>
      <c r="E17" s="150"/>
      <c r="F17" s="150"/>
      <c r="G17" s="147"/>
      <c r="H17" s="49" t="str">
        <f>IF(BP17="","",BP17)</f>
        <v>尾西 洋子</v>
      </c>
      <c r="I17" s="150"/>
      <c r="J17" s="150"/>
      <c r="K17" s="150"/>
      <c r="L17" s="147"/>
      <c r="M17" s="49" t="str">
        <f>IF(BU17="","",BU17)</f>
        <v>しんたに</v>
      </c>
      <c r="N17" s="150"/>
      <c r="O17" s="150"/>
      <c r="P17" s="150"/>
      <c r="Q17" s="147"/>
      <c r="R17" s="49" t="str">
        <f>IF(BZ17="","",BZ17)</f>
        <v>広　岡</v>
      </c>
      <c r="S17" s="150"/>
      <c r="T17" s="150"/>
      <c r="U17" s="150"/>
      <c r="V17" s="147"/>
      <c r="W17" s="49" t="str">
        <f>IF(CE17="","",CE17)</f>
        <v>石坂 修一</v>
      </c>
      <c r="X17" s="150"/>
      <c r="Y17" s="150"/>
      <c r="Z17" s="150"/>
      <c r="AA17" s="147"/>
      <c r="AB17" s="49" t="str">
        <f>IF(CJ17="","",CJ17)</f>
        <v>うの 邦夫</v>
      </c>
      <c r="AC17" s="150"/>
      <c r="AD17" s="150"/>
      <c r="AE17" s="150"/>
      <c r="AF17" s="147"/>
      <c r="AG17" s="49" t="str">
        <f>IF(CO17="","",CO17)</f>
        <v>下　沢</v>
      </c>
      <c r="AH17" s="150"/>
      <c r="AI17" s="150"/>
      <c r="AJ17" s="150"/>
      <c r="AK17" s="147"/>
      <c r="AL17" s="49" t="str">
        <f>IF(CT17="","",CT17)</f>
        <v>北</v>
      </c>
      <c r="AM17" s="150"/>
      <c r="AN17" s="150"/>
      <c r="AO17" s="150"/>
      <c r="AP17" s="147"/>
      <c r="AQ17" s="49" t="str">
        <f>IF(CY17="","",CY17)</f>
        <v>やち 律夫</v>
      </c>
      <c r="AR17" s="150"/>
      <c r="AS17" s="150"/>
      <c r="AT17" s="150"/>
      <c r="AU17" s="147"/>
      <c r="AV17" s="49" t="str">
        <f>IF(DD17="","",DD17)</f>
        <v>宮　下</v>
      </c>
      <c r="AW17" s="150"/>
      <c r="AX17" s="150"/>
      <c r="AY17" s="150"/>
      <c r="AZ17" s="147"/>
      <c r="BA17" s="164" t="s">
        <v>23</v>
      </c>
      <c r="BB17" s="159"/>
      <c r="BC17" s="159"/>
      <c r="BD17" s="159"/>
      <c r="BE17" s="147"/>
      <c r="BI17" s="42"/>
      <c r="BJ17" s="42"/>
      <c r="BK17" s="199" t="s">
        <v>80</v>
      </c>
      <c r="BL17" s="200"/>
      <c r="BM17" s="200"/>
      <c r="BN17" s="200"/>
      <c r="BO17" s="201"/>
      <c r="BP17" s="199" t="s">
        <v>38</v>
      </c>
      <c r="BQ17" s="200"/>
      <c r="BR17" s="200"/>
      <c r="BS17" s="200"/>
      <c r="BT17" s="201"/>
      <c r="BU17" s="199" t="s">
        <v>81</v>
      </c>
      <c r="BV17" s="200"/>
      <c r="BW17" s="200"/>
      <c r="BX17" s="200"/>
      <c r="BY17" s="201"/>
      <c r="BZ17" s="199" t="s">
        <v>39</v>
      </c>
      <c r="CA17" s="200"/>
      <c r="CB17" s="200"/>
      <c r="CC17" s="200"/>
      <c r="CD17" s="201"/>
      <c r="CE17" s="199" t="s">
        <v>40</v>
      </c>
      <c r="CF17" s="200"/>
      <c r="CG17" s="200"/>
      <c r="CH17" s="200"/>
      <c r="CI17" s="201"/>
      <c r="CJ17" s="199" t="s">
        <v>41</v>
      </c>
      <c r="CK17" s="200"/>
      <c r="CL17" s="200"/>
      <c r="CM17" s="200"/>
      <c r="CN17" s="201"/>
      <c r="CO17" s="199" t="s">
        <v>42</v>
      </c>
      <c r="CP17" s="200"/>
      <c r="CQ17" s="200"/>
      <c r="CR17" s="200"/>
      <c r="CS17" s="201"/>
      <c r="CT17" s="199" t="s">
        <v>43</v>
      </c>
      <c r="CU17" s="200"/>
      <c r="CV17" s="200"/>
      <c r="CW17" s="200"/>
      <c r="CX17" s="201"/>
      <c r="CY17" s="199" t="s">
        <v>44</v>
      </c>
      <c r="CZ17" s="200"/>
      <c r="DA17" s="200"/>
      <c r="DB17" s="200"/>
      <c r="DC17" s="201"/>
      <c r="DD17" s="199" t="s">
        <v>45</v>
      </c>
      <c r="DE17" s="200"/>
      <c r="DF17" s="200"/>
      <c r="DG17" s="200"/>
      <c r="DH17" s="201"/>
      <c r="DI17" s="164" t="s">
        <v>46</v>
      </c>
      <c r="DJ17" s="159"/>
      <c r="DK17" s="159"/>
      <c r="DL17" s="159"/>
      <c r="DM17" s="147"/>
      <c r="DQ17" s="41"/>
      <c r="DR17" s="41"/>
    </row>
    <row r="18" spans="2:122" ht="19.5" customHeight="1">
      <c r="B18" s="43"/>
      <c r="C18" s="141" t="str">
        <f>IF(BK18="","",BK18)</f>
        <v>義　昭</v>
      </c>
      <c r="D18" s="142"/>
      <c r="E18" s="142"/>
      <c r="F18" s="142"/>
      <c r="G18" s="143"/>
      <c r="H18" s="141">
        <f>IF(BP18="","",BP18)</f>
      </c>
      <c r="I18" s="142"/>
      <c r="J18" s="142"/>
      <c r="K18" s="142"/>
      <c r="L18" s="143"/>
      <c r="M18" s="141" t="str">
        <f>IF(BU18="","",BU18)</f>
        <v>博　範</v>
      </c>
      <c r="N18" s="142"/>
      <c r="O18" s="142"/>
      <c r="P18" s="142"/>
      <c r="Q18" s="143"/>
      <c r="R18" s="141" t="str">
        <f>IF(BZ18="","",BZ18)</f>
        <v>たつみ</v>
      </c>
      <c r="S18" s="142"/>
      <c r="T18" s="142"/>
      <c r="U18" s="142"/>
      <c r="V18" s="143"/>
      <c r="W18" s="141">
        <f>IF(CE18="","",CE18)</f>
      </c>
      <c r="X18" s="142"/>
      <c r="Y18" s="142"/>
      <c r="Z18" s="142"/>
      <c r="AA18" s="143"/>
      <c r="AB18" s="141">
        <f>IF(CJ18="","",CJ18)</f>
      </c>
      <c r="AC18" s="142"/>
      <c r="AD18" s="142"/>
      <c r="AE18" s="142"/>
      <c r="AF18" s="143"/>
      <c r="AG18" s="141" t="str">
        <f>IF(CO18="","",CO18)</f>
        <v>よしたか</v>
      </c>
      <c r="AH18" s="142"/>
      <c r="AI18" s="142"/>
      <c r="AJ18" s="142"/>
      <c r="AK18" s="143"/>
      <c r="AL18" s="141" t="str">
        <f>IF(CT18="","",CT18)</f>
        <v>こうさい</v>
      </c>
      <c r="AM18" s="142"/>
      <c r="AN18" s="142"/>
      <c r="AO18" s="142"/>
      <c r="AP18" s="143"/>
      <c r="AQ18" s="141">
        <f>IF(CY18="","",CY18)</f>
      </c>
      <c r="AR18" s="142"/>
      <c r="AS18" s="142"/>
      <c r="AT18" s="142"/>
      <c r="AU18" s="143"/>
      <c r="AV18" s="141" t="str">
        <f>IF(DD18="","",DD18)</f>
        <v>とし子</v>
      </c>
      <c r="AW18" s="142"/>
      <c r="AX18" s="142"/>
      <c r="AY18" s="142"/>
      <c r="AZ18" s="143"/>
      <c r="BA18" s="144"/>
      <c r="BB18" s="145"/>
      <c r="BC18" s="145"/>
      <c r="BD18" s="145"/>
      <c r="BE18" s="146"/>
      <c r="BI18" s="43"/>
      <c r="BJ18" s="43"/>
      <c r="BK18" s="202" t="s">
        <v>47</v>
      </c>
      <c r="BL18" s="203"/>
      <c r="BM18" s="203"/>
      <c r="BN18" s="203"/>
      <c r="BO18" s="204"/>
      <c r="BP18" s="202"/>
      <c r="BQ18" s="203"/>
      <c r="BR18" s="203"/>
      <c r="BS18" s="203"/>
      <c r="BT18" s="204"/>
      <c r="BU18" s="202" t="s">
        <v>48</v>
      </c>
      <c r="BV18" s="203"/>
      <c r="BW18" s="203"/>
      <c r="BX18" s="203"/>
      <c r="BY18" s="204"/>
      <c r="BZ18" s="202" t="s">
        <v>82</v>
      </c>
      <c r="CA18" s="203"/>
      <c r="CB18" s="203"/>
      <c r="CC18" s="203"/>
      <c r="CD18" s="204"/>
      <c r="CE18" s="202"/>
      <c r="CF18" s="203"/>
      <c r="CG18" s="203"/>
      <c r="CH18" s="203"/>
      <c r="CI18" s="204"/>
      <c r="CJ18" s="202"/>
      <c r="CK18" s="203"/>
      <c r="CL18" s="203"/>
      <c r="CM18" s="203"/>
      <c r="CN18" s="204"/>
      <c r="CO18" s="202" t="s">
        <v>83</v>
      </c>
      <c r="CP18" s="203"/>
      <c r="CQ18" s="203"/>
      <c r="CR18" s="203"/>
      <c r="CS18" s="204"/>
      <c r="CT18" s="202" t="s">
        <v>84</v>
      </c>
      <c r="CU18" s="203"/>
      <c r="CV18" s="203"/>
      <c r="CW18" s="203"/>
      <c r="CX18" s="204"/>
      <c r="CY18" s="202"/>
      <c r="CZ18" s="203"/>
      <c r="DA18" s="203"/>
      <c r="DB18" s="203"/>
      <c r="DC18" s="204"/>
      <c r="DD18" s="202" t="s">
        <v>49</v>
      </c>
      <c r="DE18" s="203"/>
      <c r="DF18" s="203"/>
      <c r="DG18" s="203"/>
      <c r="DH18" s="204"/>
      <c r="DI18" s="144"/>
      <c r="DJ18" s="145"/>
      <c r="DK18" s="145"/>
      <c r="DL18" s="145"/>
      <c r="DM18" s="146"/>
      <c r="DQ18" s="45">
        <f>SUM(DQ19:DQ20)</f>
        <v>0</v>
      </c>
      <c r="DR18" s="41">
        <f>ABS(DQ18)</f>
        <v>0</v>
      </c>
    </row>
    <row r="19" spans="1:122" s="34" customFormat="1" ht="19.5" customHeight="1">
      <c r="A19" s="147">
        <f>+BH19</f>
      </c>
      <c r="B19" s="112" t="s">
        <v>35</v>
      </c>
      <c r="C19" s="136"/>
      <c r="D19" s="137"/>
      <c r="E19" s="148">
        <f>IF(BM19="","",BM19)</f>
      </c>
      <c r="F19" s="148"/>
      <c r="G19" s="149"/>
      <c r="H19" s="136"/>
      <c r="I19" s="137"/>
      <c r="J19" s="148">
        <f>IF(BR19="","",BR19)</f>
      </c>
      <c r="K19" s="148"/>
      <c r="L19" s="149"/>
      <c r="M19" s="136"/>
      <c r="N19" s="137"/>
      <c r="O19" s="148">
        <f>IF(BW19="","",BW19)</f>
      </c>
      <c r="P19" s="148"/>
      <c r="Q19" s="149"/>
      <c r="R19" s="136"/>
      <c r="S19" s="137"/>
      <c r="T19" s="148">
        <f>IF(CB19="","",CB19)</f>
      </c>
      <c r="U19" s="148"/>
      <c r="V19" s="149"/>
      <c r="W19" s="136"/>
      <c r="X19" s="137"/>
      <c r="Y19" s="148">
        <f>IF(CG19="","",CG19)</f>
      </c>
      <c r="Z19" s="148"/>
      <c r="AA19" s="149"/>
      <c r="AB19" s="136"/>
      <c r="AC19" s="137"/>
      <c r="AD19" s="148">
        <f>IF(CL19="","",CL19)</f>
      </c>
      <c r="AE19" s="148"/>
      <c r="AF19" s="149"/>
      <c r="AG19" s="136"/>
      <c r="AH19" s="137"/>
      <c r="AI19" s="148">
        <f>IF(CQ19="","",CQ19)</f>
      </c>
      <c r="AJ19" s="148"/>
      <c r="AK19" s="149"/>
      <c r="AL19" s="136"/>
      <c r="AM19" s="137"/>
      <c r="AN19" s="148">
        <f>IF(CV19="","",CV19)</f>
        <v>123</v>
      </c>
      <c r="AO19" s="148"/>
      <c r="AP19" s="149"/>
      <c r="AQ19" s="136"/>
      <c r="AR19" s="137"/>
      <c r="AS19" s="148">
        <f>IF(DA19="","",DA19)</f>
      </c>
      <c r="AT19" s="148"/>
      <c r="AU19" s="149"/>
      <c r="AV19" s="136"/>
      <c r="AW19" s="137"/>
      <c r="AX19" s="148">
        <f>IF(DF19="","",DF19)</f>
      </c>
      <c r="AY19" s="148"/>
      <c r="AZ19" s="149"/>
      <c r="BA19" s="162"/>
      <c r="BB19" s="163"/>
      <c r="BC19" s="46"/>
      <c r="BD19" s="44">
        <f>IF(DK19="","",DK19)</f>
        <v>123</v>
      </c>
      <c r="BE19" s="26"/>
      <c r="BG19" s="135" t="str">
        <f>IF(DR18=0,"OK","ERR")</f>
        <v>OK</v>
      </c>
      <c r="BH19" s="179">
        <f>+BH13</f>
      </c>
      <c r="BI19" s="112" t="s">
        <v>35</v>
      </c>
      <c r="BJ19" s="177"/>
      <c r="BK19" s="205"/>
      <c r="BL19" s="206"/>
      <c r="BM19" s="207"/>
      <c r="BN19" s="207"/>
      <c r="BO19" s="208"/>
      <c r="BP19" s="205"/>
      <c r="BQ19" s="206"/>
      <c r="BR19" s="207"/>
      <c r="BS19" s="207"/>
      <c r="BT19" s="208"/>
      <c r="BU19" s="205"/>
      <c r="BV19" s="206"/>
      <c r="BW19" s="207"/>
      <c r="BX19" s="207"/>
      <c r="BY19" s="208"/>
      <c r="BZ19" s="205"/>
      <c r="CA19" s="206"/>
      <c r="CB19" s="207"/>
      <c r="CC19" s="207"/>
      <c r="CD19" s="208"/>
      <c r="CE19" s="205"/>
      <c r="CF19" s="206"/>
      <c r="CG19" s="207"/>
      <c r="CH19" s="207"/>
      <c r="CI19" s="208"/>
      <c r="CJ19" s="205"/>
      <c r="CK19" s="206"/>
      <c r="CL19" s="207"/>
      <c r="CM19" s="207"/>
      <c r="CN19" s="208"/>
      <c r="CO19" s="205"/>
      <c r="CP19" s="206"/>
      <c r="CQ19" s="207"/>
      <c r="CR19" s="207"/>
      <c r="CS19" s="208"/>
      <c r="CT19" s="205"/>
      <c r="CU19" s="206"/>
      <c r="CV19" s="207">
        <v>123</v>
      </c>
      <c r="CW19" s="207"/>
      <c r="CX19" s="208"/>
      <c r="CY19" s="205"/>
      <c r="CZ19" s="206"/>
      <c r="DA19" s="207"/>
      <c r="DB19" s="207"/>
      <c r="DC19" s="208"/>
      <c r="DD19" s="205"/>
      <c r="DE19" s="206"/>
      <c r="DF19" s="207"/>
      <c r="DG19" s="207"/>
      <c r="DH19" s="208"/>
      <c r="DI19" s="205"/>
      <c r="DJ19" s="206"/>
      <c r="DK19" s="207">
        <v>123</v>
      </c>
      <c r="DL19" s="207"/>
      <c r="DM19" s="208"/>
      <c r="DQ19" s="45">
        <f>(SUM(BK19:DH19)-DK19)/1000</f>
        <v>0</v>
      </c>
      <c r="DR19" s="41"/>
    </row>
    <row r="20" spans="1:122" ht="24.75" customHeight="1">
      <c r="A20" s="147"/>
      <c r="B20" s="113"/>
      <c r="C20" s="138">
        <f>IF(BK20="","",BK20)</f>
        <v>8906</v>
      </c>
      <c r="D20" s="139"/>
      <c r="E20" s="139"/>
      <c r="F20" s="139"/>
      <c r="G20" s="140"/>
      <c r="H20" s="138">
        <f>IF(BP20="","",BP20)</f>
        <v>12047</v>
      </c>
      <c r="I20" s="139"/>
      <c r="J20" s="139"/>
      <c r="K20" s="139"/>
      <c r="L20" s="140"/>
      <c r="M20" s="138">
        <f>IF(BU20="","",BU20)</f>
        <v>6608</v>
      </c>
      <c r="N20" s="139"/>
      <c r="O20" s="139"/>
      <c r="P20" s="139"/>
      <c r="Q20" s="140"/>
      <c r="R20" s="138">
        <f>IF(BZ20="","",BZ20)</f>
        <v>7746</v>
      </c>
      <c r="S20" s="139"/>
      <c r="T20" s="139"/>
      <c r="U20" s="139"/>
      <c r="V20" s="140"/>
      <c r="W20" s="138">
        <f>IF(CE20="","",CE20)</f>
        <v>9104</v>
      </c>
      <c r="X20" s="139"/>
      <c r="Y20" s="139"/>
      <c r="Z20" s="139"/>
      <c r="AA20" s="140"/>
      <c r="AB20" s="138">
        <f>IF(CJ20="","",CJ20)</f>
        <v>10950</v>
      </c>
      <c r="AC20" s="139"/>
      <c r="AD20" s="139"/>
      <c r="AE20" s="139"/>
      <c r="AF20" s="140"/>
      <c r="AG20" s="138">
        <f>IF(CO20="","",CO20)</f>
        <v>12821</v>
      </c>
      <c r="AH20" s="139"/>
      <c r="AI20" s="139"/>
      <c r="AJ20" s="139"/>
      <c r="AK20" s="140"/>
      <c r="AL20" s="138">
        <f>IF(CT20="","",CT20)</f>
        <v>1521</v>
      </c>
      <c r="AM20" s="139"/>
      <c r="AN20" s="139"/>
      <c r="AO20" s="139"/>
      <c r="AP20" s="140"/>
      <c r="AQ20" s="138">
        <f>IF(CY20="","",CY20)</f>
        <v>10785</v>
      </c>
      <c r="AR20" s="139"/>
      <c r="AS20" s="139"/>
      <c r="AT20" s="139"/>
      <c r="AU20" s="140"/>
      <c r="AV20" s="138">
        <f>IF(DD20="","",DD20)</f>
        <v>7105</v>
      </c>
      <c r="AW20" s="139"/>
      <c r="AX20" s="139"/>
      <c r="AY20" s="139"/>
      <c r="AZ20" s="140"/>
      <c r="BA20" s="138">
        <f>IF(DI20="","",DI20)</f>
        <v>87593</v>
      </c>
      <c r="BB20" s="139"/>
      <c r="BC20" s="139"/>
      <c r="BD20" s="139"/>
      <c r="BE20" s="140"/>
      <c r="BG20" s="135"/>
      <c r="BH20" s="179"/>
      <c r="BI20" s="113"/>
      <c r="BJ20" s="178"/>
      <c r="BK20" s="209">
        <v>8906</v>
      </c>
      <c r="BL20" s="210"/>
      <c r="BM20" s="210"/>
      <c r="BN20" s="210"/>
      <c r="BO20" s="211"/>
      <c r="BP20" s="209">
        <v>12047</v>
      </c>
      <c r="BQ20" s="210"/>
      <c r="BR20" s="210"/>
      <c r="BS20" s="210"/>
      <c r="BT20" s="211"/>
      <c r="BU20" s="209">
        <v>6608</v>
      </c>
      <c r="BV20" s="210"/>
      <c r="BW20" s="210"/>
      <c r="BX20" s="210"/>
      <c r="BY20" s="211"/>
      <c r="BZ20" s="209">
        <v>7746</v>
      </c>
      <c r="CA20" s="210"/>
      <c r="CB20" s="210"/>
      <c r="CC20" s="210"/>
      <c r="CD20" s="211"/>
      <c r="CE20" s="209">
        <v>9104</v>
      </c>
      <c r="CF20" s="210"/>
      <c r="CG20" s="210"/>
      <c r="CH20" s="210"/>
      <c r="CI20" s="211"/>
      <c r="CJ20" s="209">
        <v>10950</v>
      </c>
      <c r="CK20" s="210"/>
      <c r="CL20" s="210"/>
      <c r="CM20" s="210"/>
      <c r="CN20" s="211"/>
      <c r="CO20" s="209">
        <v>12821</v>
      </c>
      <c r="CP20" s="210"/>
      <c r="CQ20" s="210"/>
      <c r="CR20" s="210"/>
      <c r="CS20" s="211"/>
      <c r="CT20" s="209">
        <v>1521</v>
      </c>
      <c r="CU20" s="210"/>
      <c r="CV20" s="210"/>
      <c r="CW20" s="210"/>
      <c r="CX20" s="211"/>
      <c r="CY20" s="209">
        <v>10785</v>
      </c>
      <c r="CZ20" s="210"/>
      <c r="DA20" s="210"/>
      <c r="DB20" s="210"/>
      <c r="DC20" s="211"/>
      <c r="DD20" s="209">
        <v>7105</v>
      </c>
      <c r="DE20" s="210"/>
      <c r="DF20" s="210"/>
      <c r="DG20" s="210"/>
      <c r="DH20" s="211"/>
      <c r="DI20" s="209">
        <v>87593</v>
      </c>
      <c r="DJ20" s="210"/>
      <c r="DK20" s="210"/>
      <c r="DL20" s="210"/>
      <c r="DM20" s="211"/>
      <c r="DQ20" s="45">
        <f>SUM(BK20:DH20)-DI20</f>
        <v>0</v>
      </c>
      <c r="DR20" s="41"/>
    </row>
    <row r="21" spans="121:122" ht="34.5" customHeight="1">
      <c r="DQ21" s="47"/>
      <c r="DR21" s="41"/>
    </row>
    <row r="22" spans="2:122" ht="19.5" customHeight="1">
      <c r="B22" s="37"/>
      <c r="C22" s="38">
        <f>BK22</f>
        <v>21</v>
      </c>
      <c r="D22" s="39" t="str">
        <f>+BL22</f>
        <v>(</v>
      </c>
      <c r="E22" s="78" t="str">
        <f>IF(BM22="","",BM22)</f>
        <v>無</v>
      </c>
      <c r="F22" s="78"/>
      <c r="G22" s="40" t="str">
        <f>+BO22</f>
        <v>)</v>
      </c>
      <c r="H22" s="38">
        <f>BP22</f>
        <v>22</v>
      </c>
      <c r="I22" s="39" t="str">
        <f>+BQ22</f>
        <v>(</v>
      </c>
      <c r="J22" s="78">
        <f>IF(BR22="","",BR22)</f>
      </c>
      <c r="K22" s="78"/>
      <c r="L22" s="40" t="str">
        <f>+BT22</f>
        <v>)</v>
      </c>
      <c r="M22" s="38">
        <f>BU22</f>
        <v>23</v>
      </c>
      <c r="N22" s="39" t="str">
        <f>+BV22</f>
        <v>(</v>
      </c>
      <c r="O22" s="78">
        <f>IF(BW22="","",BW22)</f>
      </c>
      <c r="P22" s="78"/>
      <c r="Q22" s="40" t="str">
        <f>+BY22</f>
        <v>)</v>
      </c>
      <c r="R22" s="38">
        <f>BZ22</f>
        <v>24</v>
      </c>
      <c r="S22" s="39" t="str">
        <f>+CA22</f>
        <v>(</v>
      </c>
      <c r="T22" s="78">
        <f>IF(CB22="","",CB22)</f>
      </c>
      <c r="U22" s="78"/>
      <c r="V22" s="40" t="str">
        <f>+CD22</f>
        <v>)</v>
      </c>
      <c r="W22" s="38">
        <f>CE22</f>
        <v>25</v>
      </c>
      <c r="X22" s="39" t="str">
        <f>+CF22</f>
        <v>(</v>
      </c>
      <c r="Y22" s="78">
        <f>IF(CG22="","",CG22)</f>
      </c>
      <c r="Z22" s="78"/>
      <c r="AA22" s="40" t="str">
        <f>+CI22</f>
        <v>)</v>
      </c>
      <c r="AB22" s="38">
        <f>CJ22</f>
        <v>26</v>
      </c>
      <c r="AC22" s="39" t="str">
        <f>+CK22</f>
        <v>(</v>
      </c>
      <c r="AD22" s="78">
        <f>IF(CL22="","",CL22)</f>
      </c>
      <c r="AE22" s="78"/>
      <c r="AF22" s="40" t="str">
        <f>+CN22</f>
        <v>)</v>
      </c>
      <c r="AG22" s="38">
        <f>CO22</f>
        <v>27</v>
      </c>
      <c r="AH22" s="39" t="str">
        <f>+CP22</f>
        <v>(</v>
      </c>
      <c r="AI22" s="78">
        <f>IF(CQ22="","",CQ22)</f>
      </c>
      <c r="AJ22" s="78"/>
      <c r="AK22" s="40" t="str">
        <f>+CS22</f>
        <v>)</v>
      </c>
      <c r="AL22" s="38">
        <f>CT22</f>
        <v>28</v>
      </c>
      <c r="AM22" s="39" t="str">
        <f>+CU22</f>
        <v>(</v>
      </c>
      <c r="AN22" s="78">
        <f>IF(CV22="","",CV22)</f>
      </c>
      <c r="AO22" s="78"/>
      <c r="AP22" s="40" t="str">
        <f>+CX22</f>
        <v>)</v>
      </c>
      <c r="AQ22" s="38">
        <f>CY22</f>
        <v>29</v>
      </c>
      <c r="AR22" s="39" t="str">
        <f>+CZ22</f>
        <v>(</v>
      </c>
      <c r="AS22" s="78">
        <f>IF(DA22="","",DA22)</f>
      </c>
      <c r="AT22" s="78"/>
      <c r="AU22" s="40" t="str">
        <f>+DC22</f>
        <v>)</v>
      </c>
      <c r="AV22" s="38">
        <f>DD22</f>
        <v>30</v>
      </c>
      <c r="AW22" s="39" t="str">
        <f>+DE22</f>
        <v>(</v>
      </c>
      <c r="AX22" s="78">
        <f>IF(DF22="","",DF22)</f>
      </c>
      <c r="AY22" s="78"/>
      <c r="AZ22" s="40" t="str">
        <f>+DH22</f>
        <v>)</v>
      </c>
      <c r="BA22" s="79"/>
      <c r="BB22" s="80"/>
      <c r="BC22" s="80"/>
      <c r="BD22" s="80"/>
      <c r="BE22" s="53"/>
      <c r="BI22" s="37"/>
      <c r="BJ22" s="37"/>
      <c r="BK22" s="38">
        <v>21</v>
      </c>
      <c r="BL22" s="39" t="s">
        <v>77</v>
      </c>
      <c r="BM22" s="191" t="s">
        <v>19</v>
      </c>
      <c r="BN22" s="191"/>
      <c r="BO22" s="40" t="s">
        <v>67</v>
      </c>
      <c r="BP22" s="38">
        <v>22</v>
      </c>
      <c r="BQ22" s="39" t="s">
        <v>68</v>
      </c>
      <c r="BR22" s="191"/>
      <c r="BS22" s="191"/>
      <c r="BT22" s="40" t="s">
        <v>67</v>
      </c>
      <c r="BU22" s="38">
        <v>23</v>
      </c>
      <c r="BV22" s="39" t="s">
        <v>68</v>
      </c>
      <c r="BW22" s="191"/>
      <c r="BX22" s="191"/>
      <c r="BY22" s="40" t="s">
        <v>67</v>
      </c>
      <c r="BZ22" s="38">
        <v>24</v>
      </c>
      <c r="CA22" s="39" t="s">
        <v>68</v>
      </c>
      <c r="CB22" s="191"/>
      <c r="CC22" s="191"/>
      <c r="CD22" s="40" t="s">
        <v>67</v>
      </c>
      <c r="CE22" s="38">
        <v>25</v>
      </c>
      <c r="CF22" s="39" t="s">
        <v>68</v>
      </c>
      <c r="CG22" s="191"/>
      <c r="CH22" s="191"/>
      <c r="CI22" s="40" t="s">
        <v>67</v>
      </c>
      <c r="CJ22" s="38">
        <v>26</v>
      </c>
      <c r="CK22" s="39" t="s">
        <v>68</v>
      </c>
      <c r="CL22" s="191"/>
      <c r="CM22" s="191"/>
      <c r="CN22" s="40" t="s">
        <v>67</v>
      </c>
      <c r="CO22" s="38">
        <v>27</v>
      </c>
      <c r="CP22" s="39" t="s">
        <v>68</v>
      </c>
      <c r="CQ22" s="191"/>
      <c r="CR22" s="191"/>
      <c r="CS22" s="40" t="s">
        <v>67</v>
      </c>
      <c r="CT22" s="38">
        <v>28</v>
      </c>
      <c r="CU22" s="39" t="s">
        <v>68</v>
      </c>
      <c r="CV22" s="191"/>
      <c r="CW22" s="191"/>
      <c r="CX22" s="40" t="s">
        <v>67</v>
      </c>
      <c r="CY22" s="38">
        <v>29</v>
      </c>
      <c r="CZ22" s="39" t="s">
        <v>68</v>
      </c>
      <c r="DA22" s="191"/>
      <c r="DB22" s="191"/>
      <c r="DC22" s="40" t="s">
        <v>67</v>
      </c>
      <c r="DD22" s="38">
        <v>30</v>
      </c>
      <c r="DE22" s="39" t="s">
        <v>68</v>
      </c>
      <c r="DF22" s="191"/>
      <c r="DG22" s="191"/>
      <c r="DH22" s="40" t="s">
        <v>67</v>
      </c>
      <c r="DI22" s="79"/>
      <c r="DJ22" s="80"/>
      <c r="DK22" s="80"/>
      <c r="DL22" s="80"/>
      <c r="DM22" s="53"/>
      <c r="DQ22" s="41"/>
      <c r="DR22" s="41"/>
    </row>
    <row r="23" spans="2:122" ht="19.5" customHeight="1">
      <c r="B23" s="42"/>
      <c r="C23" s="49" t="str">
        <f>IF(BK23="","",BK23)</f>
        <v>田　中</v>
      </c>
      <c r="D23" s="150"/>
      <c r="E23" s="150"/>
      <c r="F23" s="150"/>
      <c r="G23" s="147"/>
      <c r="H23" s="49">
        <f>IF(BP23="","",BP23)</f>
      </c>
      <c r="I23" s="150"/>
      <c r="J23" s="150"/>
      <c r="K23" s="150"/>
      <c r="L23" s="147"/>
      <c r="M23" s="49">
        <f>IF(BU23="","",BU23)</f>
      </c>
      <c r="N23" s="150"/>
      <c r="O23" s="150"/>
      <c r="P23" s="150"/>
      <c r="Q23" s="147"/>
      <c r="R23" s="49">
        <f>IF(BZ23="","",BZ23)</f>
      </c>
      <c r="S23" s="150"/>
      <c r="T23" s="150"/>
      <c r="U23" s="150"/>
      <c r="V23" s="147"/>
      <c r="W23" s="49">
        <f>IF(CE23="","",CE23)</f>
      </c>
      <c r="X23" s="150"/>
      <c r="Y23" s="150"/>
      <c r="Z23" s="150"/>
      <c r="AA23" s="147"/>
      <c r="AB23" s="49">
        <f>IF(CJ23="","",CJ23)</f>
      </c>
      <c r="AC23" s="150"/>
      <c r="AD23" s="150"/>
      <c r="AE23" s="150"/>
      <c r="AF23" s="147"/>
      <c r="AG23" s="49">
        <f>IF(CO23="","",CO23)</f>
      </c>
      <c r="AH23" s="150"/>
      <c r="AI23" s="150"/>
      <c r="AJ23" s="150"/>
      <c r="AK23" s="147"/>
      <c r="AL23" s="49">
        <f>IF(CT23="","",CT23)</f>
      </c>
      <c r="AM23" s="150"/>
      <c r="AN23" s="150"/>
      <c r="AO23" s="150"/>
      <c r="AP23" s="147"/>
      <c r="AQ23" s="49">
        <f>IF(CY23="","",CY23)</f>
      </c>
      <c r="AR23" s="150"/>
      <c r="AS23" s="150"/>
      <c r="AT23" s="150"/>
      <c r="AU23" s="147"/>
      <c r="AV23" s="49">
        <f>IF(DD23="","",DD23)</f>
      </c>
      <c r="AW23" s="150"/>
      <c r="AX23" s="150"/>
      <c r="AY23" s="150"/>
      <c r="AZ23" s="147"/>
      <c r="BA23" s="164" t="s">
        <v>23</v>
      </c>
      <c r="BB23" s="159"/>
      <c r="BC23" s="159"/>
      <c r="BD23" s="159"/>
      <c r="BE23" s="147"/>
      <c r="BI23" s="42"/>
      <c r="BJ23" s="42"/>
      <c r="BK23" s="199" t="s">
        <v>50</v>
      </c>
      <c r="BL23" s="200"/>
      <c r="BM23" s="200"/>
      <c r="BN23" s="200"/>
      <c r="BO23" s="201"/>
      <c r="BP23" s="199"/>
      <c r="BQ23" s="200"/>
      <c r="BR23" s="200"/>
      <c r="BS23" s="200"/>
      <c r="BT23" s="201"/>
      <c r="BU23" s="199"/>
      <c r="BV23" s="200"/>
      <c r="BW23" s="200"/>
      <c r="BX23" s="200"/>
      <c r="BY23" s="201"/>
      <c r="BZ23" s="199"/>
      <c r="CA23" s="200"/>
      <c r="CB23" s="200"/>
      <c r="CC23" s="200"/>
      <c r="CD23" s="201"/>
      <c r="CE23" s="199"/>
      <c r="CF23" s="200"/>
      <c r="CG23" s="200"/>
      <c r="CH23" s="200"/>
      <c r="CI23" s="201"/>
      <c r="CJ23" s="199"/>
      <c r="CK23" s="200"/>
      <c r="CL23" s="200"/>
      <c r="CM23" s="200"/>
      <c r="CN23" s="201"/>
      <c r="CO23" s="199"/>
      <c r="CP23" s="200"/>
      <c r="CQ23" s="200"/>
      <c r="CR23" s="200"/>
      <c r="CS23" s="201"/>
      <c r="CT23" s="199"/>
      <c r="CU23" s="200"/>
      <c r="CV23" s="200"/>
      <c r="CW23" s="200"/>
      <c r="CX23" s="201"/>
      <c r="CY23" s="199"/>
      <c r="CZ23" s="200"/>
      <c r="DA23" s="200"/>
      <c r="DB23" s="200"/>
      <c r="DC23" s="201"/>
      <c r="DD23" s="199"/>
      <c r="DE23" s="200"/>
      <c r="DF23" s="200"/>
      <c r="DG23" s="200"/>
      <c r="DH23" s="201"/>
      <c r="DI23" s="164" t="s">
        <v>46</v>
      </c>
      <c r="DJ23" s="159"/>
      <c r="DK23" s="159"/>
      <c r="DL23" s="159"/>
      <c r="DM23" s="147"/>
      <c r="DQ23" s="41"/>
      <c r="DR23" s="41"/>
    </row>
    <row r="24" spans="2:122" ht="19.5" customHeight="1">
      <c r="B24" s="43"/>
      <c r="C24" s="141" t="str">
        <f>IF(BK24="","",BK24)</f>
        <v>ひろと</v>
      </c>
      <c r="D24" s="142"/>
      <c r="E24" s="142"/>
      <c r="F24" s="142"/>
      <c r="G24" s="143"/>
      <c r="H24" s="141">
        <f>IF(BP24="","",BP24)</f>
      </c>
      <c r="I24" s="142"/>
      <c r="J24" s="142"/>
      <c r="K24" s="142"/>
      <c r="L24" s="143"/>
      <c r="M24" s="141">
        <f>IF(BU24="","",BU24)</f>
      </c>
      <c r="N24" s="142"/>
      <c r="O24" s="142"/>
      <c r="P24" s="142"/>
      <c r="Q24" s="143"/>
      <c r="R24" s="141">
        <f>IF(BZ24="","",BZ24)</f>
      </c>
      <c r="S24" s="142"/>
      <c r="T24" s="142"/>
      <c r="U24" s="142"/>
      <c r="V24" s="143"/>
      <c r="W24" s="141">
        <f>IF(CE24="","",CE24)</f>
      </c>
      <c r="X24" s="142"/>
      <c r="Y24" s="142"/>
      <c r="Z24" s="142"/>
      <c r="AA24" s="143"/>
      <c r="AB24" s="141">
        <f>IF(CJ24="","",CJ24)</f>
      </c>
      <c r="AC24" s="142"/>
      <c r="AD24" s="142"/>
      <c r="AE24" s="142"/>
      <c r="AF24" s="143"/>
      <c r="AG24" s="141">
        <f>IF(CO24="","",CO24)</f>
      </c>
      <c r="AH24" s="142"/>
      <c r="AI24" s="142"/>
      <c r="AJ24" s="142"/>
      <c r="AK24" s="143"/>
      <c r="AL24" s="141">
        <f>IF(CT24="","",CT24)</f>
      </c>
      <c r="AM24" s="142"/>
      <c r="AN24" s="142"/>
      <c r="AO24" s="142"/>
      <c r="AP24" s="143"/>
      <c r="AQ24" s="141">
        <f>IF(CY24="","",CY24)</f>
      </c>
      <c r="AR24" s="142"/>
      <c r="AS24" s="142"/>
      <c r="AT24" s="142"/>
      <c r="AU24" s="143"/>
      <c r="AV24" s="141">
        <f>IF(DD24="","",DD24)</f>
      </c>
      <c r="AW24" s="142"/>
      <c r="AX24" s="142"/>
      <c r="AY24" s="142"/>
      <c r="AZ24" s="143"/>
      <c r="BA24" s="144"/>
      <c r="BB24" s="145"/>
      <c r="BC24" s="145"/>
      <c r="BD24" s="145"/>
      <c r="BE24" s="146"/>
      <c r="BI24" s="43"/>
      <c r="BJ24" s="43"/>
      <c r="BK24" s="202" t="s">
        <v>85</v>
      </c>
      <c r="BL24" s="203"/>
      <c r="BM24" s="203"/>
      <c r="BN24" s="203"/>
      <c r="BO24" s="204"/>
      <c r="BP24" s="202"/>
      <c r="BQ24" s="203"/>
      <c r="BR24" s="203"/>
      <c r="BS24" s="203"/>
      <c r="BT24" s="204"/>
      <c r="BU24" s="202"/>
      <c r="BV24" s="203"/>
      <c r="BW24" s="203"/>
      <c r="BX24" s="203"/>
      <c r="BY24" s="204"/>
      <c r="BZ24" s="202"/>
      <c r="CA24" s="203"/>
      <c r="CB24" s="203"/>
      <c r="CC24" s="203"/>
      <c r="CD24" s="204"/>
      <c r="CE24" s="202"/>
      <c r="CF24" s="203"/>
      <c r="CG24" s="203"/>
      <c r="CH24" s="203"/>
      <c r="CI24" s="204"/>
      <c r="CJ24" s="202"/>
      <c r="CK24" s="203"/>
      <c r="CL24" s="203"/>
      <c r="CM24" s="203"/>
      <c r="CN24" s="204"/>
      <c r="CO24" s="202"/>
      <c r="CP24" s="203"/>
      <c r="CQ24" s="203"/>
      <c r="CR24" s="203"/>
      <c r="CS24" s="204"/>
      <c r="CT24" s="202"/>
      <c r="CU24" s="203"/>
      <c r="CV24" s="203"/>
      <c r="CW24" s="203"/>
      <c r="CX24" s="204"/>
      <c r="CY24" s="202"/>
      <c r="CZ24" s="203"/>
      <c r="DA24" s="203"/>
      <c r="DB24" s="203"/>
      <c r="DC24" s="204"/>
      <c r="DD24" s="202"/>
      <c r="DE24" s="203"/>
      <c r="DF24" s="203"/>
      <c r="DG24" s="203"/>
      <c r="DH24" s="204"/>
      <c r="DI24" s="144"/>
      <c r="DJ24" s="145"/>
      <c r="DK24" s="145"/>
      <c r="DL24" s="145"/>
      <c r="DM24" s="146"/>
      <c r="DQ24" s="45">
        <f>SUM(DQ25:DQ26)</f>
        <v>0</v>
      </c>
      <c r="DR24" s="41">
        <f>ABS(DQ24)</f>
        <v>0</v>
      </c>
    </row>
    <row r="25" spans="1:122" s="34" customFormat="1" ht="19.5" customHeight="1">
      <c r="A25" s="147">
        <f>+BH25</f>
      </c>
      <c r="B25" s="112" t="s">
        <v>35</v>
      </c>
      <c r="C25" s="136"/>
      <c r="D25" s="137"/>
      <c r="E25" s="148">
        <f>IF(BM25="","",BM25)</f>
      </c>
      <c r="F25" s="148"/>
      <c r="G25" s="149"/>
      <c r="H25" s="136"/>
      <c r="I25" s="137"/>
      <c r="J25" s="148">
        <f>IF(BR25="","",BR25)</f>
      </c>
      <c r="K25" s="148"/>
      <c r="L25" s="149"/>
      <c r="M25" s="136"/>
      <c r="N25" s="137"/>
      <c r="O25" s="148">
        <f>IF(BW25="","",BW25)</f>
      </c>
      <c r="P25" s="148"/>
      <c r="Q25" s="149"/>
      <c r="R25" s="136"/>
      <c r="S25" s="137"/>
      <c r="T25" s="148">
        <f>IF(CB25="","",CB25)</f>
      </c>
      <c r="U25" s="148"/>
      <c r="V25" s="149"/>
      <c r="W25" s="136"/>
      <c r="X25" s="137"/>
      <c r="Y25" s="148">
        <f>IF(CG25="","",CG25)</f>
      </c>
      <c r="Z25" s="148"/>
      <c r="AA25" s="149"/>
      <c r="AB25" s="136"/>
      <c r="AC25" s="137"/>
      <c r="AD25" s="148">
        <f>IF(CL25="","",CL25)</f>
      </c>
      <c r="AE25" s="148"/>
      <c r="AF25" s="149"/>
      <c r="AG25" s="136"/>
      <c r="AH25" s="137"/>
      <c r="AI25" s="148">
        <f>IF(CQ25="","",CQ25)</f>
      </c>
      <c r="AJ25" s="148"/>
      <c r="AK25" s="149"/>
      <c r="AL25" s="136"/>
      <c r="AM25" s="137"/>
      <c r="AN25" s="148">
        <f>IF(CV25="","",CV25)</f>
      </c>
      <c r="AO25" s="148"/>
      <c r="AP25" s="149"/>
      <c r="AQ25" s="136"/>
      <c r="AR25" s="137"/>
      <c r="AS25" s="148">
        <f>IF(DA25="","",DA25)</f>
      </c>
      <c r="AT25" s="148"/>
      <c r="AU25" s="149"/>
      <c r="AV25" s="136"/>
      <c r="AW25" s="137"/>
      <c r="AX25" s="148">
        <f>IF(DF25="","",DF25)</f>
      </c>
      <c r="AY25" s="148"/>
      <c r="AZ25" s="149"/>
      <c r="BA25" s="162"/>
      <c r="BB25" s="163"/>
      <c r="BC25" s="46"/>
      <c r="BD25" s="44">
        <f>IF(DK25="","",DK25)</f>
      </c>
      <c r="BE25" s="26"/>
      <c r="BG25" s="135" t="str">
        <f>IF(DR24=0,"OK","ERR")</f>
        <v>OK</v>
      </c>
      <c r="BH25" s="179">
        <f>+BH13</f>
      </c>
      <c r="BI25" s="112" t="s">
        <v>35</v>
      </c>
      <c r="BJ25" s="177"/>
      <c r="BK25" s="205"/>
      <c r="BL25" s="206"/>
      <c r="BM25" s="207"/>
      <c r="BN25" s="207"/>
      <c r="BO25" s="208"/>
      <c r="BP25" s="205"/>
      <c r="BQ25" s="206"/>
      <c r="BR25" s="207"/>
      <c r="BS25" s="207"/>
      <c r="BT25" s="208"/>
      <c r="BU25" s="205"/>
      <c r="BV25" s="206"/>
      <c r="BW25" s="207"/>
      <c r="BX25" s="207"/>
      <c r="BY25" s="208"/>
      <c r="BZ25" s="205"/>
      <c r="CA25" s="206"/>
      <c r="CB25" s="207"/>
      <c r="CC25" s="207"/>
      <c r="CD25" s="208"/>
      <c r="CE25" s="205"/>
      <c r="CF25" s="206"/>
      <c r="CG25" s="207"/>
      <c r="CH25" s="207"/>
      <c r="CI25" s="208"/>
      <c r="CJ25" s="205"/>
      <c r="CK25" s="206"/>
      <c r="CL25" s="207"/>
      <c r="CM25" s="207"/>
      <c r="CN25" s="208"/>
      <c r="CO25" s="205"/>
      <c r="CP25" s="206"/>
      <c r="CQ25" s="207"/>
      <c r="CR25" s="207"/>
      <c r="CS25" s="208"/>
      <c r="CT25" s="205"/>
      <c r="CU25" s="206"/>
      <c r="CV25" s="207"/>
      <c r="CW25" s="207"/>
      <c r="CX25" s="208"/>
      <c r="CY25" s="205"/>
      <c r="CZ25" s="206"/>
      <c r="DA25" s="207"/>
      <c r="DB25" s="207"/>
      <c r="DC25" s="208"/>
      <c r="DD25" s="205"/>
      <c r="DE25" s="206"/>
      <c r="DF25" s="207"/>
      <c r="DG25" s="207"/>
      <c r="DH25" s="208"/>
      <c r="DI25" s="205"/>
      <c r="DJ25" s="206"/>
      <c r="DK25" s="207"/>
      <c r="DL25" s="207"/>
      <c r="DM25" s="208"/>
      <c r="DQ25" s="45">
        <f>(SUM(BK25:DH25)-DK25)/1000</f>
        <v>0</v>
      </c>
      <c r="DR25" s="41"/>
    </row>
    <row r="26" spans="1:122" ht="24.75" customHeight="1">
      <c r="A26" s="147"/>
      <c r="B26" s="113"/>
      <c r="C26" s="138">
        <f>IF(BK26="","",BK26)</f>
        <v>9599</v>
      </c>
      <c r="D26" s="139"/>
      <c r="E26" s="139"/>
      <c r="F26" s="139"/>
      <c r="G26" s="140"/>
      <c r="H26" s="138">
        <f>IF(BP26="","",BP26)</f>
      </c>
      <c r="I26" s="139"/>
      <c r="J26" s="139"/>
      <c r="K26" s="139"/>
      <c r="L26" s="140"/>
      <c r="M26" s="138">
        <f>IF(BU26="","",BU26)</f>
      </c>
      <c r="N26" s="139"/>
      <c r="O26" s="139"/>
      <c r="P26" s="139"/>
      <c r="Q26" s="140"/>
      <c r="R26" s="138">
        <f>IF(BZ26="","",BZ26)</f>
      </c>
      <c r="S26" s="139"/>
      <c r="T26" s="139"/>
      <c r="U26" s="139"/>
      <c r="V26" s="140"/>
      <c r="W26" s="138">
        <f>IF(CE26="","",CE26)</f>
      </c>
      <c r="X26" s="139"/>
      <c r="Y26" s="139"/>
      <c r="Z26" s="139"/>
      <c r="AA26" s="140"/>
      <c r="AB26" s="138">
        <f>IF(CJ26="","",CJ26)</f>
      </c>
      <c r="AC26" s="139"/>
      <c r="AD26" s="139"/>
      <c r="AE26" s="139"/>
      <c r="AF26" s="140"/>
      <c r="AG26" s="138">
        <f>IF(CO26="","",CO26)</f>
      </c>
      <c r="AH26" s="139"/>
      <c r="AI26" s="139"/>
      <c r="AJ26" s="139"/>
      <c r="AK26" s="140"/>
      <c r="AL26" s="138">
        <f>IF(CT26="","",CT26)</f>
      </c>
      <c r="AM26" s="139"/>
      <c r="AN26" s="139"/>
      <c r="AO26" s="139"/>
      <c r="AP26" s="140"/>
      <c r="AQ26" s="138">
        <f>IF(CY26="","",CY26)</f>
      </c>
      <c r="AR26" s="139"/>
      <c r="AS26" s="139"/>
      <c r="AT26" s="139"/>
      <c r="AU26" s="140"/>
      <c r="AV26" s="138">
        <f>IF(DD26="","",DD26)</f>
      </c>
      <c r="AW26" s="139"/>
      <c r="AX26" s="139"/>
      <c r="AY26" s="139"/>
      <c r="AZ26" s="140"/>
      <c r="BA26" s="138">
        <f>IF(DI26="","",DI26)</f>
        <v>9599</v>
      </c>
      <c r="BB26" s="139"/>
      <c r="BC26" s="139"/>
      <c r="BD26" s="139"/>
      <c r="BE26" s="140"/>
      <c r="BG26" s="135"/>
      <c r="BH26" s="179"/>
      <c r="BI26" s="113"/>
      <c r="BJ26" s="178"/>
      <c r="BK26" s="209">
        <v>9599</v>
      </c>
      <c r="BL26" s="210"/>
      <c r="BM26" s="210"/>
      <c r="BN26" s="210"/>
      <c r="BO26" s="211"/>
      <c r="BP26" s="209"/>
      <c r="BQ26" s="210"/>
      <c r="BR26" s="210"/>
      <c r="BS26" s="210"/>
      <c r="BT26" s="211"/>
      <c r="BU26" s="209"/>
      <c r="BV26" s="210"/>
      <c r="BW26" s="210"/>
      <c r="BX26" s="210"/>
      <c r="BY26" s="211"/>
      <c r="BZ26" s="209"/>
      <c r="CA26" s="210"/>
      <c r="CB26" s="210"/>
      <c r="CC26" s="210"/>
      <c r="CD26" s="211"/>
      <c r="CE26" s="209"/>
      <c r="CF26" s="210"/>
      <c r="CG26" s="210"/>
      <c r="CH26" s="210"/>
      <c r="CI26" s="211"/>
      <c r="CJ26" s="209"/>
      <c r="CK26" s="210"/>
      <c r="CL26" s="210"/>
      <c r="CM26" s="210"/>
      <c r="CN26" s="211"/>
      <c r="CO26" s="209"/>
      <c r="CP26" s="210"/>
      <c r="CQ26" s="210"/>
      <c r="CR26" s="210"/>
      <c r="CS26" s="211"/>
      <c r="CT26" s="209"/>
      <c r="CU26" s="210"/>
      <c r="CV26" s="210"/>
      <c r="CW26" s="210"/>
      <c r="CX26" s="211"/>
      <c r="CY26" s="209"/>
      <c r="CZ26" s="210"/>
      <c r="DA26" s="210"/>
      <c r="DB26" s="210"/>
      <c r="DC26" s="211"/>
      <c r="DD26" s="209"/>
      <c r="DE26" s="210"/>
      <c r="DF26" s="210"/>
      <c r="DG26" s="210"/>
      <c r="DH26" s="211"/>
      <c r="DI26" s="209">
        <v>9599</v>
      </c>
      <c r="DJ26" s="210"/>
      <c r="DK26" s="210"/>
      <c r="DL26" s="210"/>
      <c r="DM26" s="211"/>
      <c r="DQ26" s="48">
        <f>SUM(BK26:DH26)-DI26</f>
        <v>0</v>
      </c>
      <c r="DR26" s="51"/>
    </row>
    <row r="27" ht="34.5" customHeight="1"/>
    <row r="28" spans="2:97" ht="14.25">
      <c r="B28" s="52"/>
      <c r="C28" s="174"/>
      <c r="D28" s="169"/>
      <c r="E28" s="169"/>
      <c r="F28" s="169"/>
      <c r="G28" s="170"/>
      <c r="H28" s="168" t="s">
        <v>51</v>
      </c>
      <c r="I28" s="169"/>
      <c r="J28" s="169"/>
      <c r="K28" s="169"/>
      <c r="L28" s="170"/>
      <c r="M28" s="174"/>
      <c r="N28" s="169"/>
      <c r="O28" s="169"/>
      <c r="P28" s="169"/>
      <c r="Q28" s="170"/>
      <c r="R28" s="174"/>
      <c r="S28" s="169"/>
      <c r="T28" s="169"/>
      <c r="U28" s="169"/>
      <c r="V28" s="170"/>
      <c r="W28" s="174"/>
      <c r="X28" s="169"/>
      <c r="Y28" s="169"/>
      <c r="Z28" s="169"/>
      <c r="AA28" s="170"/>
      <c r="AB28" s="168" t="s">
        <v>52</v>
      </c>
      <c r="AC28" s="169"/>
      <c r="AD28" s="169"/>
      <c r="AE28" s="169"/>
      <c r="AF28" s="170"/>
      <c r="AG28" s="168" t="s">
        <v>53</v>
      </c>
      <c r="AH28" s="169"/>
      <c r="AI28" s="169"/>
      <c r="AJ28" s="169"/>
      <c r="AK28" s="170"/>
      <c r="BI28" s="52"/>
      <c r="BJ28" s="37"/>
      <c r="BK28" s="174"/>
      <c r="BL28" s="169"/>
      <c r="BM28" s="169"/>
      <c r="BN28" s="169"/>
      <c r="BO28" s="170"/>
      <c r="BP28" s="168" t="s">
        <v>51</v>
      </c>
      <c r="BQ28" s="169"/>
      <c r="BR28" s="169"/>
      <c r="BS28" s="169"/>
      <c r="BT28" s="170"/>
      <c r="BU28" s="174"/>
      <c r="BV28" s="169"/>
      <c r="BW28" s="169"/>
      <c r="BX28" s="169"/>
      <c r="BY28" s="170"/>
      <c r="BZ28" s="174"/>
      <c r="CA28" s="169"/>
      <c r="CB28" s="169"/>
      <c r="CC28" s="169"/>
      <c r="CD28" s="170"/>
      <c r="CE28" s="174"/>
      <c r="CF28" s="169"/>
      <c r="CG28" s="169"/>
      <c r="CH28" s="169"/>
      <c r="CI28" s="170"/>
      <c r="CJ28" s="168" t="s">
        <v>52</v>
      </c>
      <c r="CK28" s="169"/>
      <c r="CL28" s="169"/>
      <c r="CM28" s="169"/>
      <c r="CN28" s="170"/>
      <c r="CO28" s="168" t="s">
        <v>53</v>
      </c>
      <c r="CP28" s="169"/>
      <c r="CQ28" s="169"/>
      <c r="CR28" s="169"/>
      <c r="CS28" s="170"/>
    </row>
    <row r="29" spans="2:97" ht="14.25">
      <c r="B29" s="41"/>
      <c r="C29" s="171" t="s">
        <v>54</v>
      </c>
      <c r="D29" s="172"/>
      <c r="E29" s="172"/>
      <c r="F29" s="172"/>
      <c r="G29" s="173"/>
      <c r="H29" s="171"/>
      <c r="I29" s="172"/>
      <c r="J29" s="172"/>
      <c r="K29" s="172"/>
      <c r="L29" s="173"/>
      <c r="M29" s="171" t="s">
        <v>55</v>
      </c>
      <c r="N29" s="172"/>
      <c r="O29" s="172"/>
      <c r="P29" s="172"/>
      <c r="Q29" s="173"/>
      <c r="R29" s="171" t="s">
        <v>56</v>
      </c>
      <c r="S29" s="172"/>
      <c r="T29" s="172"/>
      <c r="U29" s="172"/>
      <c r="V29" s="173"/>
      <c r="W29" s="171" t="s">
        <v>57</v>
      </c>
      <c r="X29" s="172"/>
      <c r="Y29" s="172"/>
      <c r="Z29" s="172"/>
      <c r="AA29" s="173"/>
      <c r="AB29" s="171"/>
      <c r="AC29" s="172"/>
      <c r="AD29" s="172"/>
      <c r="AE29" s="172"/>
      <c r="AF29" s="173"/>
      <c r="AG29" s="171"/>
      <c r="AH29" s="172"/>
      <c r="AI29" s="172"/>
      <c r="AJ29" s="172"/>
      <c r="AK29" s="173"/>
      <c r="BI29" s="41"/>
      <c r="BJ29" s="42"/>
      <c r="BK29" s="171" t="s">
        <v>54</v>
      </c>
      <c r="BL29" s="172"/>
      <c r="BM29" s="172"/>
      <c r="BN29" s="172"/>
      <c r="BO29" s="173"/>
      <c r="BP29" s="171"/>
      <c r="BQ29" s="172"/>
      <c r="BR29" s="172"/>
      <c r="BS29" s="172"/>
      <c r="BT29" s="173"/>
      <c r="BU29" s="171" t="s">
        <v>55</v>
      </c>
      <c r="BV29" s="172"/>
      <c r="BW29" s="172"/>
      <c r="BX29" s="172"/>
      <c r="BY29" s="173"/>
      <c r="BZ29" s="171" t="s">
        <v>56</v>
      </c>
      <c r="CA29" s="172"/>
      <c r="CB29" s="172"/>
      <c r="CC29" s="172"/>
      <c r="CD29" s="173"/>
      <c r="CE29" s="171" t="s">
        <v>57</v>
      </c>
      <c r="CF29" s="172"/>
      <c r="CG29" s="172"/>
      <c r="CH29" s="172"/>
      <c r="CI29" s="173"/>
      <c r="CJ29" s="171"/>
      <c r="CK29" s="172"/>
      <c r="CL29" s="172"/>
      <c r="CM29" s="172"/>
      <c r="CN29" s="173"/>
      <c r="CO29" s="171"/>
      <c r="CP29" s="172"/>
      <c r="CQ29" s="172"/>
      <c r="CR29" s="172"/>
      <c r="CS29" s="173"/>
    </row>
    <row r="30" spans="2:97" ht="14.25">
      <c r="B30" s="41"/>
      <c r="C30" s="171" t="s">
        <v>58</v>
      </c>
      <c r="D30" s="172"/>
      <c r="E30" s="172"/>
      <c r="F30" s="172"/>
      <c r="G30" s="173"/>
      <c r="H30" s="171"/>
      <c r="I30" s="172"/>
      <c r="J30" s="172"/>
      <c r="K30" s="172"/>
      <c r="L30" s="173"/>
      <c r="M30" s="171" t="s">
        <v>59</v>
      </c>
      <c r="N30" s="172"/>
      <c r="O30" s="172"/>
      <c r="P30" s="172"/>
      <c r="Q30" s="173"/>
      <c r="R30" s="171" t="s">
        <v>59</v>
      </c>
      <c r="S30" s="172"/>
      <c r="T30" s="172"/>
      <c r="U30" s="172"/>
      <c r="V30" s="173"/>
      <c r="W30" s="171" t="s">
        <v>58</v>
      </c>
      <c r="X30" s="172"/>
      <c r="Y30" s="172"/>
      <c r="Z30" s="172"/>
      <c r="AA30" s="173"/>
      <c r="AB30" s="171"/>
      <c r="AC30" s="172"/>
      <c r="AD30" s="172"/>
      <c r="AE30" s="172"/>
      <c r="AF30" s="173"/>
      <c r="AG30" s="171"/>
      <c r="AH30" s="172"/>
      <c r="AI30" s="172"/>
      <c r="AJ30" s="172"/>
      <c r="AK30" s="173"/>
      <c r="BI30" s="41"/>
      <c r="BJ30" s="42"/>
      <c r="BK30" s="171" t="s">
        <v>58</v>
      </c>
      <c r="BL30" s="172"/>
      <c r="BM30" s="172"/>
      <c r="BN30" s="172"/>
      <c r="BO30" s="173"/>
      <c r="BP30" s="171"/>
      <c r="BQ30" s="172"/>
      <c r="BR30" s="172"/>
      <c r="BS30" s="172"/>
      <c r="BT30" s="173"/>
      <c r="BU30" s="171" t="s">
        <v>59</v>
      </c>
      <c r="BV30" s="172"/>
      <c r="BW30" s="172"/>
      <c r="BX30" s="172"/>
      <c r="BY30" s="173"/>
      <c r="BZ30" s="171" t="s">
        <v>59</v>
      </c>
      <c r="CA30" s="172"/>
      <c r="CB30" s="172"/>
      <c r="CC30" s="172"/>
      <c r="CD30" s="173"/>
      <c r="CE30" s="171" t="s">
        <v>58</v>
      </c>
      <c r="CF30" s="172"/>
      <c r="CG30" s="172"/>
      <c r="CH30" s="172"/>
      <c r="CI30" s="173"/>
      <c r="CJ30" s="171"/>
      <c r="CK30" s="172"/>
      <c r="CL30" s="172"/>
      <c r="CM30" s="172"/>
      <c r="CN30" s="173"/>
      <c r="CO30" s="171"/>
      <c r="CP30" s="172"/>
      <c r="CQ30" s="172"/>
      <c r="CR30" s="172"/>
      <c r="CS30" s="173"/>
    </row>
    <row r="31" spans="2:97" ht="14.25">
      <c r="B31" s="51"/>
      <c r="C31" s="165"/>
      <c r="D31" s="166"/>
      <c r="E31" s="166"/>
      <c r="F31" s="166"/>
      <c r="G31" s="167"/>
      <c r="H31" s="165"/>
      <c r="I31" s="166"/>
      <c r="J31" s="166"/>
      <c r="K31" s="166"/>
      <c r="L31" s="167"/>
      <c r="M31" s="165"/>
      <c r="N31" s="166"/>
      <c r="O31" s="166"/>
      <c r="P31" s="166"/>
      <c r="Q31" s="167"/>
      <c r="R31" s="165"/>
      <c r="S31" s="166"/>
      <c r="T31" s="166"/>
      <c r="U31" s="166"/>
      <c r="V31" s="167"/>
      <c r="W31" s="165"/>
      <c r="X31" s="166"/>
      <c r="Y31" s="166"/>
      <c r="Z31" s="166"/>
      <c r="AA31" s="167"/>
      <c r="AB31" s="165"/>
      <c r="AC31" s="166"/>
      <c r="AD31" s="166"/>
      <c r="AE31" s="166"/>
      <c r="AF31" s="167"/>
      <c r="AG31" s="165"/>
      <c r="AH31" s="166"/>
      <c r="AI31" s="166"/>
      <c r="AJ31" s="166"/>
      <c r="AK31" s="167"/>
      <c r="BI31" s="51"/>
      <c r="BJ31" s="43"/>
      <c r="BK31" s="165"/>
      <c r="BL31" s="166"/>
      <c r="BM31" s="166"/>
      <c r="BN31" s="166"/>
      <c r="BO31" s="167"/>
      <c r="BP31" s="165"/>
      <c r="BQ31" s="166"/>
      <c r="BR31" s="166"/>
      <c r="BS31" s="166"/>
      <c r="BT31" s="167"/>
      <c r="BU31" s="165"/>
      <c r="BV31" s="166"/>
      <c r="BW31" s="166"/>
      <c r="BX31" s="166"/>
      <c r="BY31" s="167"/>
      <c r="BZ31" s="165"/>
      <c r="CA31" s="166"/>
      <c r="CB31" s="166"/>
      <c r="CC31" s="166"/>
      <c r="CD31" s="167"/>
      <c r="CE31" s="165"/>
      <c r="CF31" s="166"/>
      <c r="CG31" s="166"/>
      <c r="CH31" s="166"/>
      <c r="CI31" s="167"/>
      <c r="CJ31" s="165"/>
      <c r="CK31" s="166"/>
      <c r="CL31" s="166"/>
      <c r="CM31" s="166"/>
      <c r="CN31" s="167"/>
      <c r="CO31" s="165"/>
      <c r="CP31" s="166"/>
      <c r="CQ31" s="166"/>
      <c r="CR31" s="166"/>
      <c r="CS31" s="167"/>
    </row>
    <row r="32" spans="1:97" s="34" customFormat="1" ht="19.5" customHeight="1">
      <c r="A32" s="147">
        <f>+BH32</f>
      </c>
      <c r="B32" s="112" t="s">
        <v>35</v>
      </c>
      <c r="C32" s="136"/>
      <c r="D32" s="137"/>
      <c r="E32" s="148">
        <f>IF(BM32="","",BM32)</f>
        <v>999</v>
      </c>
      <c r="F32" s="148"/>
      <c r="G32" s="149"/>
      <c r="H32" s="151">
        <f>IF(BP32="","",BP32)</f>
        <v>0.001</v>
      </c>
      <c r="I32" s="152"/>
      <c r="J32" s="152"/>
      <c r="K32" s="152"/>
      <c r="L32" s="153"/>
      <c r="M32" s="157">
        <f>IF(BU32="","",BU32)</f>
        <v>175740</v>
      </c>
      <c r="N32" s="158"/>
      <c r="O32" s="158"/>
      <c r="P32" s="158"/>
      <c r="Q32" s="126"/>
      <c r="R32" s="157">
        <f>IF(BZ32="","",BZ32)</f>
        <v>2241</v>
      </c>
      <c r="S32" s="158"/>
      <c r="T32" s="158"/>
      <c r="U32" s="158"/>
      <c r="V32" s="126"/>
      <c r="W32" s="157">
        <f>IF(CE32="","",CE32)</f>
        <v>177981</v>
      </c>
      <c r="X32" s="158"/>
      <c r="Y32" s="158"/>
      <c r="Z32" s="158"/>
      <c r="AA32" s="126"/>
      <c r="AB32" s="157">
        <f>IF(CJ32="","",CJ32)</f>
        <v>0</v>
      </c>
      <c r="AC32" s="158"/>
      <c r="AD32" s="158"/>
      <c r="AE32" s="158"/>
      <c r="AF32" s="126"/>
      <c r="AG32" s="157">
        <f>IF(CO32="","",CO32)</f>
        <v>5</v>
      </c>
      <c r="AH32" s="158"/>
      <c r="AI32" s="158"/>
      <c r="AJ32" s="158"/>
      <c r="AK32" s="126"/>
      <c r="BG32" s="135" t="str">
        <f>IF(COUNTA(BJ13:DM14,BK19:DM20,BK25:DM26)=0,"",IF(COUNTA(BK13:DM14,BK19:DM20,BK25:DM26)=0,"ERR",IF(COUNTA(BJ13)=0,"ERR",IF(AND(COUNTA(BP32:CS33)=0,DW7=0),"OK",IF(AND(DX7=0,COUNTA(BP32:CS33)=6),"OK","ERR")))))</f>
        <v>OK</v>
      </c>
      <c r="BH32" s="179">
        <f>+BH13</f>
      </c>
      <c r="BI32" s="112" t="s">
        <v>35</v>
      </c>
      <c r="BJ32" s="177"/>
      <c r="BK32" s="205"/>
      <c r="BL32" s="206"/>
      <c r="BM32" s="207">
        <v>999</v>
      </c>
      <c r="BN32" s="207"/>
      <c r="BO32" s="208"/>
      <c r="BP32" s="230">
        <v>0.001</v>
      </c>
      <c r="BQ32" s="231"/>
      <c r="BR32" s="231"/>
      <c r="BS32" s="231"/>
      <c r="BT32" s="232"/>
      <c r="BU32" s="212">
        <v>175740</v>
      </c>
      <c r="BV32" s="213"/>
      <c r="BW32" s="213"/>
      <c r="BX32" s="213"/>
      <c r="BY32" s="214"/>
      <c r="BZ32" s="212">
        <v>2241</v>
      </c>
      <c r="CA32" s="213"/>
      <c r="CB32" s="213"/>
      <c r="CC32" s="213"/>
      <c r="CD32" s="214"/>
      <c r="CE32" s="212">
        <v>177981</v>
      </c>
      <c r="CF32" s="213"/>
      <c r="CG32" s="213"/>
      <c r="CH32" s="213"/>
      <c r="CI32" s="214"/>
      <c r="CJ32" s="212">
        <v>0</v>
      </c>
      <c r="CK32" s="213"/>
      <c r="CL32" s="213"/>
      <c r="CM32" s="213"/>
      <c r="CN32" s="214"/>
      <c r="CO32" s="212">
        <v>5</v>
      </c>
      <c r="CP32" s="213"/>
      <c r="CQ32" s="213"/>
      <c r="CR32" s="213"/>
      <c r="CS32" s="214"/>
    </row>
    <row r="33" spans="1:97" ht="24.75" customHeight="1">
      <c r="A33" s="147"/>
      <c r="B33" s="113"/>
      <c r="C33" s="109">
        <f>IF(BK33="","",BK33)</f>
        <v>175739</v>
      </c>
      <c r="D33" s="110"/>
      <c r="E33" s="110"/>
      <c r="F33" s="110"/>
      <c r="G33" s="111"/>
      <c r="H33" s="154"/>
      <c r="I33" s="155"/>
      <c r="J33" s="155"/>
      <c r="K33" s="155"/>
      <c r="L33" s="156"/>
      <c r="M33" s="109"/>
      <c r="N33" s="110"/>
      <c r="O33" s="110"/>
      <c r="P33" s="110"/>
      <c r="Q33" s="111"/>
      <c r="R33" s="109"/>
      <c r="S33" s="110"/>
      <c r="T33" s="110"/>
      <c r="U33" s="110"/>
      <c r="V33" s="111"/>
      <c r="W33" s="109"/>
      <c r="X33" s="110"/>
      <c r="Y33" s="110"/>
      <c r="Z33" s="110"/>
      <c r="AA33" s="111"/>
      <c r="AB33" s="109"/>
      <c r="AC33" s="110"/>
      <c r="AD33" s="110"/>
      <c r="AE33" s="110"/>
      <c r="AF33" s="111"/>
      <c r="AG33" s="109"/>
      <c r="AH33" s="110"/>
      <c r="AI33" s="110"/>
      <c r="AJ33" s="110"/>
      <c r="AK33" s="111"/>
      <c r="BG33" s="135"/>
      <c r="BH33" s="179"/>
      <c r="BI33" s="113"/>
      <c r="BJ33" s="178"/>
      <c r="BK33" s="218">
        <v>175739</v>
      </c>
      <c r="BL33" s="219"/>
      <c r="BM33" s="219"/>
      <c r="BN33" s="219"/>
      <c r="BO33" s="220"/>
      <c r="BP33" s="233"/>
      <c r="BQ33" s="234"/>
      <c r="BR33" s="234"/>
      <c r="BS33" s="234"/>
      <c r="BT33" s="235"/>
      <c r="BU33" s="215"/>
      <c r="BV33" s="216"/>
      <c r="BW33" s="216"/>
      <c r="BX33" s="216"/>
      <c r="BY33" s="217"/>
      <c r="BZ33" s="215"/>
      <c r="CA33" s="216"/>
      <c r="CB33" s="216"/>
      <c r="CC33" s="216"/>
      <c r="CD33" s="217"/>
      <c r="CE33" s="215"/>
      <c r="CF33" s="216"/>
      <c r="CG33" s="216"/>
      <c r="CH33" s="216"/>
      <c r="CI33" s="217"/>
      <c r="CJ33" s="215"/>
      <c r="CK33" s="216"/>
      <c r="CL33" s="216"/>
      <c r="CM33" s="216"/>
      <c r="CN33" s="217"/>
      <c r="CO33" s="215"/>
      <c r="CP33" s="216"/>
      <c r="CQ33" s="216"/>
      <c r="CR33" s="216"/>
      <c r="CS33" s="217"/>
    </row>
    <row r="34" spans="2:129" ht="13.5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BI34" s="54"/>
      <c r="BJ34" s="54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DO34" s="12"/>
      <c r="DP34" s="56"/>
      <c r="DQ34" s="12"/>
      <c r="DR34" s="12"/>
      <c r="DS34" s="12"/>
      <c r="DT34" s="12"/>
      <c r="DU34" s="12"/>
      <c r="DV34" s="12"/>
      <c r="DW34" s="12"/>
      <c r="DX34" s="12"/>
      <c r="DY34" s="12"/>
    </row>
    <row r="36" spans="2:117" ht="13.5" customHeight="1">
      <c r="B36" s="174" t="s">
        <v>60</v>
      </c>
      <c r="C36" s="169"/>
      <c r="D36" s="169"/>
      <c r="E36" s="169"/>
      <c r="F36" s="169"/>
      <c r="G36" s="170"/>
      <c r="H36" s="186">
        <f>IF(BP36="","",BP36)</f>
        <v>177986</v>
      </c>
      <c r="I36" s="187"/>
      <c r="J36" s="187"/>
      <c r="K36" s="187"/>
      <c r="L36" s="188"/>
      <c r="M36" s="174" t="s">
        <v>61</v>
      </c>
      <c r="N36" s="169"/>
      <c r="O36" s="169"/>
      <c r="P36" s="169"/>
      <c r="Q36" s="169"/>
      <c r="R36" s="169"/>
      <c r="S36" s="169"/>
      <c r="T36" s="169"/>
      <c r="U36" s="169"/>
      <c r="V36" s="170"/>
      <c r="W36" s="186">
        <f>IF(CE36="","",CE36)</f>
        <v>177986</v>
      </c>
      <c r="X36" s="187"/>
      <c r="Y36" s="187"/>
      <c r="Z36" s="187"/>
      <c r="AA36" s="188"/>
      <c r="AB36" s="169" t="s">
        <v>62</v>
      </c>
      <c r="AC36" s="169"/>
      <c r="AD36" s="169"/>
      <c r="AE36" s="169"/>
      <c r="AF36" s="169"/>
      <c r="AG36" s="169"/>
      <c r="AH36" s="169"/>
      <c r="AI36" s="169"/>
      <c r="AJ36" s="169"/>
      <c r="AK36" s="170"/>
      <c r="AL36" s="186">
        <f>IF(CT36="","",CT36)</f>
        <v>0</v>
      </c>
      <c r="AM36" s="187"/>
      <c r="AN36" s="187"/>
      <c r="AO36" s="187"/>
      <c r="AP36" s="188"/>
      <c r="AQ36" s="169" t="s">
        <v>63</v>
      </c>
      <c r="AR36" s="169"/>
      <c r="AS36" s="169"/>
      <c r="AT36" s="169"/>
      <c r="AU36" s="169"/>
      <c r="AV36" s="169"/>
      <c r="AW36" s="169"/>
      <c r="AX36" s="169"/>
      <c r="AY36" s="169"/>
      <c r="AZ36" s="170"/>
      <c r="BA36" s="180">
        <f>W36/H36*100</f>
        <v>100</v>
      </c>
      <c r="BB36" s="181"/>
      <c r="BC36" s="181"/>
      <c r="BD36" s="181"/>
      <c r="BE36" s="182"/>
      <c r="BI36" s="174" t="s">
        <v>60</v>
      </c>
      <c r="BJ36" s="169"/>
      <c r="BK36" s="169"/>
      <c r="BL36" s="169"/>
      <c r="BM36" s="169"/>
      <c r="BN36" s="169"/>
      <c r="BO36" s="170"/>
      <c r="BP36" s="221">
        <v>177986</v>
      </c>
      <c r="BQ36" s="222"/>
      <c r="BR36" s="222"/>
      <c r="BS36" s="222"/>
      <c r="BT36" s="223"/>
      <c r="BU36" s="174" t="s">
        <v>61</v>
      </c>
      <c r="BV36" s="169"/>
      <c r="BW36" s="169"/>
      <c r="BX36" s="169"/>
      <c r="BY36" s="169"/>
      <c r="BZ36" s="169"/>
      <c r="CA36" s="169"/>
      <c r="CB36" s="169"/>
      <c r="CC36" s="169"/>
      <c r="CD36" s="170"/>
      <c r="CE36" s="224">
        <f>IF(CO32="",BK33,SUM(CE32:CS33))</f>
        <v>177986</v>
      </c>
      <c r="CF36" s="225"/>
      <c r="CG36" s="225"/>
      <c r="CH36" s="225"/>
      <c r="CI36" s="226"/>
      <c r="CJ36" s="169" t="s">
        <v>62</v>
      </c>
      <c r="CK36" s="169"/>
      <c r="CL36" s="169"/>
      <c r="CM36" s="169"/>
      <c r="CN36" s="169"/>
      <c r="CO36" s="169"/>
      <c r="CP36" s="169"/>
      <c r="CQ36" s="169"/>
      <c r="CR36" s="169"/>
      <c r="CS36" s="170"/>
      <c r="CT36" s="224">
        <f>BP36-CE36</f>
        <v>0</v>
      </c>
      <c r="CU36" s="225"/>
      <c r="CV36" s="225"/>
      <c r="CW36" s="225"/>
      <c r="CX36" s="226"/>
      <c r="CY36" s="169" t="s">
        <v>63</v>
      </c>
      <c r="CZ36" s="169"/>
      <c r="DA36" s="169"/>
      <c r="DB36" s="169"/>
      <c r="DC36" s="169"/>
      <c r="DD36" s="169"/>
      <c r="DE36" s="169"/>
      <c r="DF36" s="169"/>
      <c r="DG36" s="169"/>
      <c r="DH36" s="170"/>
      <c r="DI36" s="180">
        <f>IF(ISERROR(CE36/BP36)=TRUE,0,CE36/BP36*100)</f>
        <v>100</v>
      </c>
      <c r="DJ36" s="181"/>
      <c r="DK36" s="181"/>
      <c r="DL36" s="181"/>
      <c r="DM36" s="182"/>
    </row>
    <row r="37" spans="2:117" ht="13.5" customHeight="1">
      <c r="B37" s="165"/>
      <c r="C37" s="166"/>
      <c r="D37" s="166"/>
      <c r="E37" s="166"/>
      <c r="F37" s="166"/>
      <c r="G37" s="167"/>
      <c r="H37" s="138"/>
      <c r="I37" s="139"/>
      <c r="J37" s="139"/>
      <c r="K37" s="139"/>
      <c r="L37" s="140"/>
      <c r="M37" s="165"/>
      <c r="N37" s="166"/>
      <c r="O37" s="166"/>
      <c r="P37" s="166"/>
      <c r="Q37" s="166"/>
      <c r="R37" s="166"/>
      <c r="S37" s="166"/>
      <c r="T37" s="166"/>
      <c r="U37" s="166"/>
      <c r="V37" s="167"/>
      <c r="W37" s="138"/>
      <c r="X37" s="139"/>
      <c r="Y37" s="139"/>
      <c r="Z37" s="139"/>
      <c r="AA37" s="140"/>
      <c r="AB37" s="166"/>
      <c r="AC37" s="166"/>
      <c r="AD37" s="166"/>
      <c r="AE37" s="166"/>
      <c r="AF37" s="166"/>
      <c r="AG37" s="166"/>
      <c r="AH37" s="166"/>
      <c r="AI37" s="166"/>
      <c r="AJ37" s="166"/>
      <c r="AK37" s="167"/>
      <c r="AL37" s="138"/>
      <c r="AM37" s="139"/>
      <c r="AN37" s="139"/>
      <c r="AO37" s="139"/>
      <c r="AP37" s="140"/>
      <c r="AQ37" s="166"/>
      <c r="AR37" s="166"/>
      <c r="AS37" s="166"/>
      <c r="AT37" s="166"/>
      <c r="AU37" s="166"/>
      <c r="AV37" s="166"/>
      <c r="AW37" s="166"/>
      <c r="AX37" s="166"/>
      <c r="AY37" s="166"/>
      <c r="AZ37" s="167"/>
      <c r="BA37" s="183"/>
      <c r="BB37" s="184"/>
      <c r="BC37" s="184"/>
      <c r="BD37" s="184"/>
      <c r="BE37" s="185"/>
      <c r="BI37" s="165"/>
      <c r="BJ37" s="166"/>
      <c r="BK37" s="166"/>
      <c r="BL37" s="166"/>
      <c r="BM37" s="166"/>
      <c r="BN37" s="166"/>
      <c r="BO37" s="167"/>
      <c r="BP37" s="209"/>
      <c r="BQ37" s="210"/>
      <c r="BR37" s="210"/>
      <c r="BS37" s="210"/>
      <c r="BT37" s="211"/>
      <c r="BU37" s="165"/>
      <c r="BV37" s="166"/>
      <c r="BW37" s="166"/>
      <c r="BX37" s="166"/>
      <c r="BY37" s="166"/>
      <c r="BZ37" s="166"/>
      <c r="CA37" s="166"/>
      <c r="CB37" s="166"/>
      <c r="CC37" s="166"/>
      <c r="CD37" s="167"/>
      <c r="CE37" s="227"/>
      <c r="CF37" s="228"/>
      <c r="CG37" s="228"/>
      <c r="CH37" s="228"/>
      <c r="CI37" s="229"/>
      <c r="CJ37" s="166"/>
      <c r="CK37" s="166"/>
      <c r="CL37" s="166"/>
      <c r="CM37" s="166"/>
      <c r="CN37" s="166"/>
      <c r="CO37" s="166"/>
      <c r="CP37" s="166"/>
      <c r="CQ37" s="166"/>
      <c r="CR37" s="166"/>
      <c r="CS37" s="167"/>
      <c r="CT37" s="227"/>
      <c r="CU37" s="228"/>
      <c r="CV37" s="228"/>
      <c r="CW37" s="228"/>
      <c r="CX37" s="229"/>
      <c r="CY37" s="166"/>
      <c r="CZ37" s="166"/>
      <c r="DA37" s="166"/>
      <c r="DB37" s="166"/>
      <c r="DC37" s="166"/>
      <c r="DD37" s="166"/>
      <c r="DE37" s="166"/>
      <c r="DF37" s="166"/>
      <c r="DG37" s="166"/>
      <c r="DH37" s="167"/>
      <c r="DI37" s="183"/>
      <c r="DJ37" s="184"/>
      <c r="DK37" s="184"/>
      <c r="DL37" s="184"/>
      <c r="DM37" s="185"/>
    </row>
    <row r="38" spans="8:117" ht="19.5" customHeight="1">
      <c r="H38" s="50">
        <f>+BP38</f>
      </c>
      <c r="I38" s="50"/>
      <c r="J38" s="50"/>
      <c r="K38" s="50"/>
      <c r="L38" s="50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27"/>
      <c r="X38" s="27"/>
      <c r="Y38" s="27"/>
      <c r="Z38" s="27"/>
      <c r="AA38" s="27"/>
      <c r="AB38" s="57"/>
      <c r="AC38" s="57"/>
      <c r="AD38" s="57"/>
      <c r="AE38" s="57"/>
      <c r="AF38" s="57"/>
      <c r="AG38" s="57"/>
      <c r="AH38" s="57"/>
      <c r="AI38" s="27"/>
      <c r="AJ38" s="27"/>
      <c r="AK38" s="27"/>
      <c r="AL38" s="50">
        <f>+H38</f>
      </c>
      <c r="AM38" s="50"/>
      <c r="AN38" s="50"/>
      <c r="AO38" s="50"/>
      <c r="AP38" s="50"/>
      <c r="AQ38" s="57"/>
      <c r="AR38" s="57"/>
      <c r="AS38" s="57"/>
      <c r="AT38" s="57"/>
      <c r="AU38" s="57"/>
      <c r="AV38" s="57"/>
      <c r="AW38" s="57"/>
      <c r="AX38" s="27"/>
      <c r="AY38" s="27"/>
      <c r="AZ38" s="27"/>
      <c r="BA38" s="50">
        <f>+H38</f>
      </c>
      <c r="BB38" s="50"/>
      <c r="BC38" s="50"/>
      <c r="BD38" s="50"/>
      <c r="BE38" s="50"/>
      <c r="BO38" s="57"/>
      <c r="BP38" s="50">
        <f>IF(BP36=DP7,"","（推定）")</f>
      </c>
      <c r="BQ38" s="50"/>
      <c r="BR38" s="50"/>
      <c r="BS38" s="50"/>
      <c r="BT38" s="50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27"/>
      <c r="CF38" s="27"/>
      <c r="CG38" s="27"/>
      <c r="CH38" s="27"/>
      <c r="CI38" s="27"/>
      <c r="CJ38" s="57"/>
      <c r="CK38" s="57"/>
      <c r="CL38" s="57"/>
      <c r="CM38" s="57"/>
      <c r="CN38" s="57"/>
      <c r="CO38" s="57"/>
      <c r="CP38" s="57"/>
      <c r="CQ38" s="27"/>
      <c r="CR38" s="27"/>
      <c r="CS38" s="27"/>
      <c r="CT38" s="50">
        <f>+BP38</f>
      </c>
      <c r="CU38" s="50"/>
      <c r="CV38" s="50"/>
      <c r="CW38" s="50"/>
      <c r="CX38" s="50"/>
      <c r="CY38" s="57"/>
      <c r="CZ38" s="57"/>
      <c r="DA38" s="57"/>
      <c r="DB38" s="57"/>
      <c r="DC38" s="57"/>
      <c r="DD38" s="57"/>
      <c r="DE38" s="57"/>
      <c r="DF38" s="27"/>
      <c r="DG38" s="27"/>
      <c r="DH38" s="27"/>
      <c r="DI38" s="50">
        <f>+BP38</f>
      </c>
      <c r="DJ38" s="50"/>
      <c r="DK38" s="50"/>
      <c r="DL38" s="50"/>
      <c r="DM38" s="50"/>
    </row>
  </sheetData>
  <sheetProtection sheet="1" objects="1" scenarios="1"/>
  <mergeCells count="538">
    <mergeCell ref="J6:L6"/>
    <mergeCell ref="N6:Q6"/>
    <mergeCell ref="CE6:CI6"/>
    <mergeCell ref="BH6:BH8"/>
    <mergeCell ref="BG6:BG8"/>
    <mergeCell ref="DK25:DM25"/>
    <mergeCell ref="E13:G13"/>
    <mergeCell ref="J13:L13"/>
    <mergeCell ref="O13:Q13"/>
    <mergeCell ref="T13:V13"/>
    <mergeCell ref="Y13:AA13"/>
    <mergeCell ref="AD13:AF13"/>
    <mergeCell ref="AI13:AK13"/>
    <mergeCell ref="AN13:AP13"/>
    <mergeCell ref="DK13:DM13"/>
    <mergeCell ref="CQ13:CS13"/>
    <mergeCell ref="CG19:CI19"/>
    <mergeCell ref="CL19:CN19"/>
    <mergeCell ref="BM19:BO19"/>
    <mergeCell ref="BR19:BT19"/>
    <mergeCell ref="BW19:BY19"/>
    <mergeCell ref="CB19:CD19"/>
    <mergeCell ref="BM13:BO13"/>
    <mergeCell ref="BR13:BT13"/>
    <mergeCell ref="BW13:BY13"/>
    <mergeCell ref="CB13:CD13"/>
    <mergeCell ref="CJ32:CN33"/>
    <mergeCell ref="BP32:BT33"/>
    <mergeCell ref="DA19:DC19"/>
    <mergeCell ref="BU31:BY31"/>
    <mergeCell ref="BZ29:CD29"/>
    <mergeCell ref="CE29:CI29"/>
    <mergeCell ref="BU29:BY29"/>
    <mergeCell ref="BZ31:CD31"/>
    <mergeCell ref="BU26:BY26"/>
    <mergeCell ref="CQ19:CS19"/>
    <mergeCell ref="CV19:CX19"/>
    <mergeCell ref="CT19:CU19"/>
    <mergeCell ref="CY36:DH37"/>
    <mergeCell ref="CY25:CZ25"/>
    <mergeCell ref="DD25:DE25"/>
    <mergeCell ref="CT26:CX26"/>
    <mergeCell ref="CY26:DC26"/>
    <mergeCell ref="DD26:DH26"/>
    <mergeCell ref="CT25:CU25"/>
    <mergeCell ref="BP38:BT38"/>
    <mergeCell ref="CE38:CI38"/>
    <mergeCell ref="CQ38:CS38"/>
    <mergeCell ref="CT38:CX38"/>
    <mergeCell ref="BK31:BO31"/>
    <mergeCell ref="DI36:DM37"/>
    <mergeCell ref="BI36:BO37"/>
    <mergeCell ref="BP36:BT37"/>
    <mergeCell ref="BU36:CD37"/>
    <mergeCell ref="CE36:CI37"/>
    <mergeCell ref="CJ36:CS37"/>
    <mergeCell ref="CT36:CX37"/>
    <mergeCell ref="BU32:BY33"/>
    <mergeCell ref="BI32:BI33"/>
    <mergeCell ref="BK32:BL32"/>
    <mergeCell ref="BM32:BO32"/>
    <mergeCell ref="BK33:BO33"/>
    <mergeCell ref="BZ26:CD26"/>
    <mergeCell ref="BZ32:CD33"/>
    <mergeCell ref="BK30:BO30"/>
    <mergeCell ref="BU30:BY30"/>
    <mergeCell ref="BZ30:CD30"/>
    <mergeCell ref="BK28:BO28"/>
    <mergeCell ref="BP28:BT31"/>
    <mergeCell ref="CE26:CI26"/>
    <mergeCell ref="CJ26:CN26"/>
    <mergeCell ref="DI38:DM38"/>
    <mergeCell ref="CE31:CI31"/>
    <mergeCell ref="CE32:CI33"/>
    <mergeCell ref="DF38:DH38"/>
    <mergeCell ref="CE30:CI30"/>
    <mergeCell ref="DI26:DM26"/>
    <mergeCell ref="CO28:CS31"/>
    <mergeCell ref="CO32:CS33"/>
    <mergeCell ref="BU28:BY28"/>
    <mergeCell ref="BZ28:CD28"/>
    <mergeCell ref="CE28:CI28"/>
    <mergeCell ref="CJ28:CN31"/>
    <mergeCell ref="BK29:BO29"/>
    <mergeCell ref="CO26:CS26"/>
    <mergeCell ref="DI25:DJ25"/>
    <mergeCell ref="CQ25:CS25"/>
    <mergeCell ref="CE25:CF25"/>
    <mergeCell ref="CJ25:CK25"/>
    <mergeCell ref="CV25:CX25"/>
    <mergeCell ref="DF25:DH25"/>
    <mergeCell ref="DA25:DC25"/>
    <mergeCell ref="CO25:CP25"/>
    <mergeCell ref="BI25:BI26"/>
    <mergeCell ref="BK25:BL25"/>
    <mergeCell ref="BP25:BQ25"/>
    <mergeCell ref="BM25:BO25"/>
    <mergeCell ref="BK26:BO26"/>
    <mergeCell ref="BP26:BT26"/>
    <mergeCell ref="CY24:DC24"/>
    <mergeCell ref="DD24:DH24"/>
    <mergeCell ref="DI24:DM24"/>
    <mergeCell ref="BR25:BT25"/>
    <mergeCell ref="BW25:BY25"/>
    <mergeCell ref="CB25:CD25"/>
    <mergeCell ref="CG25:CI25"/>
    <mergeCell ref="BU25:BV25"/>
    <mergeCell ref="BZ25:CA25"/>
    <mergeCell ref="CL25:CN25"/>
    <mergeCell ref="CE24:CI24"/>
    <mergeCell ref="CJ24:CN24"/>
    <mergeCell ref="CO24:CS24"/>
    <mergeCell ref="CT24:CX24"/>
    <mergeCell ref="BK24:BO24"/>
    <mergeCell ref="BP24:BT24"/>
    <mergeCell ref="BU24:BY24"/>
    <mergeCell ref="BZ24:CD24"/>
    <mergeCell ref="CT23:CX23"/>
    <mergeCell ref="CY23:DC23"/>
    <mergeCell ref="DD23:DH23"/>
    <mergeCell ref="DI23:DM23"/>
    <mergeCell ref="DA22:DB22"/>
    <mergeCell ref="DF22:DG22"/>
    <mergeCell ref="DI22:DM22"/>
    <mergeCell ref="BK23:BO23"/>
    <mergeCell ref="BP23:BT23"/>
    <mergeCell ref="BU23:BY23"/>
    <mergeCell ref="BZ23:CD23"/>
    <mergeCell ref="CE23:CI23"/>
    <mergeCell ref="CJ23:CN23"/>
    <mergeCell ref="CO23:CS23"/>
    <mergeCell ref="CG22:CH22"/>
    <mergeCell ref="CL22:CM22"/>
    <mergeCell ref="CQ22:CR22"/>
    <mergeCell ref="CV22:CW22"/>
    <mergeCell ref="BM22:BN22"/>
    <mergeCell ref="BR22:BS22"/>
    <mergeCell ref="BW22:BX22"/>
    <mergeCell ref="CB22:CC22"/>
    <mergeCell ref="CT20:CX20"/>
    <mergeCell ref="CY20:DC20"/>
    <mergeCell ref="DD20:DH20"/>
    <mergeCell ref="DI20:DM20"/>
    <mergeCell ref="BZ20:CD20"/>
    <mergeCell ref="CE20:CI20"/>
    <mergeCell ref="CJ20:CN20"/>
    <mergeCell ref="CO20:CS20"/>
    <mergeCell ref="DD19:DE19"/>
    <mergeCell ref="DI19:DJ19"/>
    <mergeCell ref="DF19:DH19"/>
    <mergeCell ref="DK19:DM19"/>
    <mergeCell ref="CY19:CZ19"/>
    <mergeCell ref="E19:G19"/>
    <mergeCell ref="J19:L19"/>
    <mergeCell ref="O19:Q19"/>
    <mergeCell ref="T19:V19"/>
    <mergeCell ref="Y19:AA19"/>
    <mergeCell ref="AD19:AF19"/>
    <mergeCell ref="AI19:AK19"/>
    <mergeCell ref="AN19:AP19"/>
    <mergeCell ref="R19:S19"/>
    <mergeCell ref="T25:V25"/>
    <mergeCell ref="CJ19:CK19"/>
    <mergeCell ref="CO19:CP19"/>
    <mergeCell ref="AS19:AU19"/>
    <mergeCell ref="AX19:AZ19"/>
    <mergeCell ref="BZ19:CA19"/>
    <mergeCell ref="CE19:CF19"/>
    <mergeCell ref="BK20:BO20"/>
    <mergeCell ref="BP20:BT20"/>
    <mergeCell ref="BU20:BY20"/>
    <mergeCell ref="CY18:DC18"/>
    <mergeCell ref="DD18:DH18"/>
    <mergeCell ref="DI18:DM18"/>
    <mergeCell ref="BI19:BI20"/>
    <mergeCell ref="BK19:BL19"/>
    <mergeCell ref="BP19:BQ19"/>
    <mergeCell ref="BU19:BV19"/>
    <mergeCell ref="CE18:CI18"/>
    <mergeCell ref="CJ18:CN18"/>
    <mergeCell ref="CO18:CS18"/>
    <mergeCell ref="CT18:CX18"/>
    <mergeCell ref="BK18:BO18"/>
    <mergeCell ref="BP18:BT18"/>
    <mergeCell ref="BU18:BY18"/>
    <mergeCell ref="BZ18:CD18"/>
    <mergeCell ref="CT17:CX17"/>
    <mergeCell ref="CY17:DC17"/>
    <mergeCell ref="DD17:DH17"/>
    <mergeCell ref="DI17:DM17"/>
    <mergeCell ref="DA16:DB16"/>
    <mergeCell ref="DF16:DG16"/>
    <mergeCell ref="DI16:DM16"/>
    <mergeCell ref="BK17:BO17"/>
    <mergeCell ref="BP17:BT17"/>
    <mergeCell ref="BU17:BY17"/>
    <mergeCell ref="BZ17:CD17"/>
    <mergeCell ref="CE17:CI17"/>
    <mergeCell ref="CJ17:CN17"/>
    <mergeCell ref="CO17:CS17"/>
    <mergeCell ref="DD14:DH14"/>
    <mergeCell ref="DI14:DM14"/>
    <mergeCell ref="BM16:BN16"/>
    <mergeCell ref="BR16:BS16"/>
    <mergeCell ref="BW16:BX16"/>
    <mergeCell ref="CB16:CC16"/>
    <mergeCell ref="CG16:CH16"/>
    <mergeCell ref="CL16:CM16"/>
    <mergeCell ref="CQ16:CR16"/>
    <mergeCell ref="CV16:CW16"/>
    <mergeCell ref="BK14:BO14"/>
    <mergeCell ref="BP14:BT14"/>
    <mergeCell ref="BU14:BY14"/>
    <mergeCell ref="BZ14:CD14"/>
    <mergeCell ref="CE14:CI14"/>
    <mergeCell ref="CJ14:CN14"/>
    <mergeCell ref="CO14:CS14"/>
    <mergeCell ref="CT14:CX14"/>
    <mergeCell ref="DD13:DE13"/>
    <mergeCell ref="DI13:DJ13"/>
    <mergeCell ref="DA13:DC13"/>
    <mergeCell ref="DF13:DH13"/>
    <mergeCell ref="CY13:CZ13"/>
    <mergeCell ref="AS25:AU25"/>
    <mergeCell ref="AX25:AZ25"/>
    <mergeCell ref="CJ13:CK13"/>
    <mergeCell ref="CO13:CP13"/>
    <mergeCell ref="BA19:BB19"/>
    <mergeCell ref="BD19:BE19"/>
    <mergeCell ref="AV19:AW19"/>
    <mergeCell ref="BA18:BE18"/>
    <mergeCell ref="CY14:DC14"/>
    <mergeCell ref="BZ13:CA13"/>
    <mergeCell ref="CE13:CF13"/>
    <mergeCell ref="CT11:CX11"/>
    <mergeCell ref="CE11:CI11"/>
    <mergeCell ref="CJ11:CN11"/>
    <mergeCell ref="CO11:CS11"/>
    <mergeCell ref="CT13:CU13"/>
    <mergeCell ref="CV13:CX13"/>
    <mergeCell ref="CG13:CI13"/>
    <mergeCell ref="CL13:CN13"/>
    <mergeCell ref="CY12:DC12"/>
    <mergeCell ref="DD12:DH12"/>
    <mergeCell ref="CY11:DC11"/>
    <mergeCell ref="DD11:DH11"/>
    <mergeCell ref="DI12:DM12"/>
    <mergeCell ref="BH13:BH14"/>
    <mergeCell ref="BI13:BI14"/>
    <mergeCell ref="BK13:BL13"/>
    <mergeCell ref="BP13:BQ13"/>
    <mergeCell ref="BU13:BV13"/>
    <mergeCell ref="CE12:CI12"/>
    <mergeCell ref="CJ12:CN12"/>
    <mergeCell ref="CO12:CS12"/>
    <mergeCell ref="CT12:CX12"/>
    <mergeCell ref="BK12:BO12"/>
    <mergeCell ref="BP12:BT12"/>
    <mergeCell ref="BU12:BY12"/>
    <mergeCell ref="BZ12:CD12"/>
    <mergeCell ref="DI11:DM11"/>
    <mergeCell ref="DA10:DB10"/>
    <mergeCell ref="DF10:DG10"/>
    <mergeCell ref="DI10:DM10"/>
    <mergeCell ref="BK11:BO11"/>
    <mergeCell ref="BP11:BT11"/>
    <mergeCell ref="BU11:BY11"/>
    <mergeCell ref="BZ11:CD11"/>
    <mergeCell ref="CV10:CW10"/>
    <mergeCell ref="BM10:BN10"/>
    <mergeCell ref="BR10:BS10"/>
    <mergeCell ref="BW10:BX10"/>
    <mergeCell ref="CB10:CC10"/>
    <mergeCell ref="CG10:CH10"/>
    <mergeCell ref="CL10:CM10"/>
    <mergeCell ref="BI3:DM3"/>
    <mergeCell ref="BQ6:BS6"/>
    <mergeCell ref="BU6:BV6"/>
    <mergeCell ref="CJ6:CP6"/>
    <mergeCell ref="CZ6:DC6"/>
    <mergeCell ref="DE6:DH6"/>
    <mergeCell ref="CQ6:CS6"/>
    <mergeCell ref="CU6:CX6"/>
    <mergeCell ref="DQ3:DR3"/>
    <mergeCell ref="DS3:DV3"/>
    <mergeCell ref="DO4:DO6"/>
    <mergeCell ref="DP4:DP6"/>
    <mergeCell ref="DQ4:DQ6"/>
    <mergeCell ref="DR4:DR6"/>
    <mergeCell ref="DS4:DS6"/>
    <mergeCell ref="DT4:DT6"/>
    <mergeCell ref="DU4:DU6"/>
    <mergeCell ref="A13:A14"/>
    <mergeCell ref="E10:F10"/>
    <mergeCell ref="C14:G14"/>
    <mergeCell ref="C12:G12"/>
    <mergeCell ref="B13:B14"/>
    <mergeCell ref="C13:D13"/>
    <mergeCell ref="H12:L12"/>
    <mergeCell ref="DV4:DV6"/>
    <mergeCell ref="DW4:DW6"/>
    <mergeCell ref="AG14:AK14"/>
    <mergeCell ref="M12:Q12"/>
    <mergeCell ref="R12:V12"/>
    <mergeCell ref="AB14:AF14"/>
    <mergeCell ref="R14:V14"/>
    <mergeCell ref="W14:AA14"/>
    <mergeCell ref="CQ10:CR10"/>
    <mergeCell ref="W12:AA12"/>
    <mergeCell ref="DX4:DX6"/>
    <mergeCell ref="DY4:DY6"/>
    <mergeCell ref="M14:Q14"/>
    <mergeCell ref="M13:N13"/>
    <mergeCell ref="R13:S13"/>
    <mergeCell ref="AG11:AK11"/>
    <mergeCell ref="AB11:AF11"/>
    <mergeCell ref="AL11:AP11"/>
    <mergeCell ref="AQ11:AU11"/>
    <mergeCell ref="BA36:BE37"/>
    <mergeCell ref="B32:B33"/>
    <mergeCell ref="B36:G37"/>
    <mergeCell ref="M36:V37"/>
    <mergeCell ref="C33:G33"/>
    <mergeCell ref="C32:D32"/>
    <mergeCell ref="H36:L37"/>
    <mergeCell ref="AQ36:AZ37"/>
    <mergeCell ref="AL36:AP37"/>
    <mergeCell ref="W36:AA37"/>
    <mergeCell ref="BH25:BH26"/>
    <mergeCell ref="BH32:BH33"/>
    <mergeCell ref="BH19:BH20"/>
    <mergeCell ref="BA20:BE20"/>
    <mergeCell ref="BA25:BB25"/>
    <mergeCell ref="BD25:BE25"/>
    <mergeCell ref="BG32:BG33"/>
    <mergeCell ref="BA26:BE26"/>
    <mergeCell ref="BA23:BE23"/>
    <mergeCell ref="BJ13:BJ14"/>
    <mergeCell ref="BJ19:BJ20"/>
    <mergeCell ref="BJ25:BJ26"/>
    <mergeCell ref="BJ32:BJ33"/>
    <mergeCell ref="H14:L14"/>
    <mergeCell ref="AB36:AK37"/>
    <mergeCell ref="R29:V29"/>
    <mergeCell ref="W29:AA29"/>
    <mergeCell ref="R28:V28"/>
    <mergeCell ref="W28:AA28"/>
    <mergeCell ref="W32:AA33"/>
    <mergeCell ref="AB32:AF33"/>
    <mergeCell ref="AG32:AK33"/>
    <mergeCell ref="M30:Q30"/>
    <mergeCell ref="AG28:AK31"/>
    <mergeCell ref="R30:V30"/>
    <mergeCell ref="M31:Q31"/>
    <mergeCell ref="M29:Q29"/>
    <mergeCell ref="W30:AA30"/>
    <mergeCell ref="AB28:AF31"/>
    <mergeCell ref="M28:Q28"/>
    <mergeCell ref="R31:V31"/>
    <mergeCell ref="W31:AA31"/>
    <mergeCell ref="C31:G31"/>
    <mergeCell ref="H28:L31"/>
    <mergeCell ref="C28:G28"/>
    <mergeCell ref="C29:G29"/>
    <mergeCell ref="C30:G30"/>
    <mergeCell ref="R20:V20"/>
    <mergeCell ref="AL20:AP20"/>
    <mergeCell ref="E22:F22"/>
    <mergeCell ref="J22:K22"/>
    <mergeCell ref="O22:P22"/>
    <mergeCell ref="T22:U22"/>
    <mergeCell ref="Y22:Z22"/>
    <mergeCell ref="AD22:AE22"/>
    <mergeCell ref="AI22:AJ22"/>
    <mergeCell ref="AN22:AO22"/>
    <mergeCell ref="AQ20:AU20"/>
    <mergeCell ref="AV20:AZ20"/>
    <mergeCell ref="AQ19:AR19"/>
    <mergeCell ref="AG19:AH19"/>
    <mergeCell ref="AL19:AM19"/>
    <mergeCell ref="AG18:AK18"/>
    <mergeCell ref="W20:AA20"/>
    <mergeCell ref="AB20:AF20"/>
    <mergeCell ref="AG20:AK20"/>
    <mergeCell ref="AB17:AF17"/>
    <mergeCell ref="W18:AA18"/>
    <mergeCell ref="AB18:AF18"/>
    <mergeCell ref="W19:X19"/>
    <mergeCell ref="AB19:AC19"/>
    <mergeCell ref="B19:B20"/>
    <mergeCell ref="C19:D19"/>
    <mergeCell ref="H19:I19"/>
    <mergeCell ref="M19:N19"/>
    <mergeCell ref="C20:G20"/>
    <mergeCell ref="H20:L20"/>
    <mergeCell ref="M20:Q20"/>
    <mergeCell ref="AI16:AJ16"/>
    <mergeCell ref="AN16:AO16"/>
    <mergeCell ref="BA17:BE17"/>
    <mergeCell ref="AS16:AT16"/>
    <mergeCell ref="AX16:AY16"/>
    <mergeCell ref="BA16:BE16"/>
    <mergeCell ref="AL17:AP17"/>
    <mergeCell ref="AG17:AK17"/>
    <mergeCell ref="AQ17:AU17"/>
    <mergeCell ref="Y16:Z16"/>
    <mergeCell ref="AD16:AE16"/>
    <mergeCell ref="W13:X13"/>
    <mergeCell ref="BA11:BE11"/>
    <mergeCell ref="BA12:BE12"/>
    <mergeCell ref="BA14:BE14"/>
    <mergeCell ref="AL14:AP14"/>
    <mergeCell ref="AB12:AF12"/>
    <mergeCell ref="AG12:AK12"/>
    <mergeCell ref="AL12:AP12"/>
    <mergeCell ref="H13:I13"/>
    <mergeCell ref="C11:G11"/>
    <mergeCell ref="BA10:BE10"/>
    <mergeCell ref="AN10:AO10"/>
    <mergeCell ref="AS10:AT10"/>
    <mergeCell ref="AX10:AY10"/>
    <mergeCell ref="BA13:BB13"/>
    <mergeCell ref="AG13:AH13"/>
    <mergeCell ref="AL13:AM13"/>
    <mergeCell ref="AS13:AU13"/>
    <mergeCell ref="B3:BE3"/>
    <mergeCell ref="J10:K10"/>
    <mergeCell ref="O10:P10"/>
    <mergeCell ref="T10:U10"/>
    <mergeCell ref="AB6:AH6"/>
    <mergeCell ref="W6:X6"/>
    <mergeCell ref="AM6:AP6"/>
    <mergeCell ref="AR6:AU6"/>
    <mergeCell ref="AW6:AZ6"/>
    <mergeCell ref="C6:I6"/>
    <mergeCell ref="AX38:AZ38"/>
    <mergeCell ref="AI38:AK38"/>
    <mergeCell ref="H38:L38"/>
    <mergeCell ref="AD10:AE10"/>
    <mergeCell ref="AI10:AJ10"/>
    <mergeCell ref="AL38:AP38"/>
    <mergeCell ref="Y10:Z10"/>
    <mergeCell ref="J16:K16"/>
    <mergeCell ref="O16:P16"/>
    <mergeCell ref="T16:U16"/>
    <mergeCell ref="W38:AA38"/>
    <mergeCell ref="H11:L11"/>
    <mergeCell ref="M11:Q11"/>
    <mergeCell ref="R11:V11"/>
    <mergeCell ref="W11:AA11"/>
    <mergeCell ref="H17:L17"/>
    <mergeCell ref="M17:Q17"/>
    <mergeCell ref="R17:V17"/>
    <mergeCell ref="W17:AA17"/>
    <mergeCell ref="Y25:AA25"/>
    <mergeCell ref="E16:F16"/>
    <mergeCell ref="BA38:BE38"/>
    <mergeCell ref="BD13:BE13"/>
    <mergeCell ref="AQ14:AU14"/>
    <mergeCell ref="AV14:AZ14"/>
    <mergeCell ref="AQ13:AR13"/>
    <mergeCell ref="AV13:AW13"/>
    <mergeCell ref="AB13:AC13"/>
    <mergeCell ref="AL18:AP18"/>
    <mergeCell ref="C17:G17"/>
    <mergeCell ref="AV11:AZ11"/>
    <mergeCell ref="AQ18:AU18"/>
    <mergeCell ref="AQ12:AU12"/>
    <mergeCell ref="AV12:AZ12"/>
    <mergeCell ref="AV17:AZ17"/>
    <mergeCell ref="AV18:AZ18"/>
    <mergeCell ref="AX13:AZ13"/>
    <mergeCell ref="C18:G18"/>
    <mergeCell ref="H18:L18"/>
    <mergeCell ref="M18:Q18"/>
    <mergeCell ref="R18:V18"/>
    <mergeCell ref="C23:G23"/>
    <mergeCell ref="H23:L23"/>
    <mergeCell ref="M23:Q23"/>
    <mergeCell ref="R23:V23"/>
    <mergeCell ref="AS22:AT22"/>
    <mergeCell ref="AX22:AY22"/>
    <mergeCell ref="BA22:BE22"/>
    <mergeCell ref="R24:V24"/>
    <mergeCell ref="AL23:AP23"/>
    <mergeCell ref="AQ23:AU23"/>
    <mergeCell ref="AV23:AZ23"/>
    <mergeCell ref="W23:AA23"/>
    <mergeCell ref="AB23:AF23"/>
    <mergeCell ref="AG23:AK23"/>
    <mergeCell ref="J25:L25"/>
    <mergeCell ref="O25:Q25"/>
    <mergeCell ref="H26:L26"/>
    <mergeCell ref="C24:G24"/>
    <mergeCell ref="H24:L24"/>
    <mergeCell ref="M24:Q24"/>
    <mergeCell ref="AL24:AP24"/>
    <mergeCell ref="W24:AA24"/>
    <mergeCell ref="AB24:AF24"/>
    <mergeCell ref="AG24:AK24"/>
    <mergeCell ref="AD25:AF25"/>
    <mergeCell ref="AI25:AK25"/>
    <mergeCell ref="AG26:AK26"/>
    <mergeCell ref="AL26:AP26"/>
    <mergeCell ref="AL25:AM25"/>
    <mergeCell ref="AG25:AH25"/>
    <mergeCell ref="AB26:AF26"/>
    <mergeCell ref="AN25:AP25"/>
    <mergeCell ref="A32:A33"/>
    <mergeCell ref="AI6:AK6"/>
    <mergeCell ref="E32:G32"/>
    <mergeCell ref="H32:L33"/>
    <mergeCell ref="M32:Q33"/>
    <mergeCell ref="R32:V33"/>
    <mergeCell ref="C26:G26"/>
    <mergeCell ref="R26:V26"/>
    <mergeCell ref="AB25:AC25"/>
    <mergeCell ref="B25:B26"/>
    <mergeCell ref="R25:S25"/>
    <mergeCell ref="W25:X25"/>
    <mergeCell ref="A19:A20"/>
    <mergeCell ref="A25:A26"/>
    <mergeCell ref="W26:AA26"/>
    <mergeCell ref="C25:D25"/>
    <mergeCell ref="H25:I25"/>
    <mergeCell ref="M25:N25"/>
    <mergeCell ref="M26:Q26"/>
    <mergeCell ref="E25:G25"/>
    <mergeCell ref="BG13:BG14"/>
    <mergeCell ref="BG19:BG20"/>
    <mergeCell ref="BG25:BG26"/>
    <mergeCell ref="AQ25:AR25"/>
    <mergeCell ref="AV25:AW25"/>
    <mergeCell ref="AQ26:AU26"/>
    <mergeCell ref="AV24:AZ24"/>
    <mergeCell ref="BA24:BE24"/>
    <mergeCell ref="AV26:AZ26"/>
    <mergeCell ref="AQ24:AU24"/>
  </mergeCells>
  <conditionalFormatting sqref="CE36:CI37">
    <cfRule type="cellIs" priority="1" dxfId="0" operator="greaterThan" stopIfTrue="1">
      <formula>$H$36</formula>
    </cfRule>
  </conditionalFormatting>
  <conditionalFormatting sqref="BF2">
    <cfRule type="cellIs" priority="2" dxfId="1" operator="equal" stopIfTrue="1">
      <formula>"error"</formula>
    </cfRule>
  </conditionalFormatting>
  <conditionalFormatting sqref="DQ7:DV8 DQ18 DQ24 DQ12">
    <cfRule type="cellIs" priority="3" dxfId="1" operator="notEqual" stopIfTrue="1">
      <formula>0</formula>
    </cfRule>
  </conditionalFormatting>
  <conditionalFormatting sqref="BG13:BG14 BG32:BG33 BG19:BG20 BG25:BG26">
    <cfRule type="cellIs" priority="4" dxfId="1" operator="equal" stopIfTrue="1">
      <formula>"ERR"</formula>
    </cfRule>
  </conditionalFormatting>
  <conditionalFormatting sqref="BP36:BT37">
    <cfRule type="cellIs" priority="5" dxfId="0" operator="equal" stopIfTrue="1">
      <formula>""</formula>
    </cfRule>
    <cfRule type="expression" priority="6" dxfId="1" stopIfTrue="1">
      <formula>AND($DP$7&lt;&gt;"",$DP$7&lt;&gt;BP36)</formula>
    </cfRule>
  </conditionalFormatting>
  <conditionalFormatting sqref="BG6:BG8">
    <cfRule type="cellIs" priority="7" dxfId="1" operator="equal" stopIfTrue="1">
      <formula>"ERR"</formula>
    </cfRule>
    <cfRule type="cellIs" priority="8" dxfId="2" operator="equal" stopIfTrue="1">
      <formula>"OK"</formula>
    </cfRule>
  </conditionalFormatting>
  <conditionalFormatting sqref="BH6:BH7">
    <cfRule type="cellIs" priority="9" dxfId="3" operator="equal" stopIfTrue="1">
      <formula>"全確"</formula>
    </cfRule>
  </conditionalFormatting>
  <conditionalFormatting sqref="DP7">
    <cfRule type="cellIs" priority="10" dxfId="0" operator="equal" stopIfTrue="1">
      <formula>""</formula>
    </cfRule>
  </conditionalFormatting>
  <conditionalFormatting sqref="CZ6:DC6 DE6:DH6">
    <cfRule type="expression" priority="11" dxfId="4" stopIfTrue="1">
      <formula>$BI$2=9</formula>
    </cfRule>
  </conditionalFormatting>
  <conditionalFormatting sqref="B6">
    <cfRule type="expression" priority="12" dxfId="5" stopIfTrue="1">
      <formula>$BI$2=9</formula>
    </cfRule>
  </conditionalFormatting>
  <conditionalFormatting sqref="C6:I6">
    <cfRule type="expression" priority="13" dxfId="6" stopIfTrue="1">
      <formula>$BI$2=9</formula>
    </cfRule>
  </conditionalFormatting>
  <conditionalFormatting sqref="J6:Q6">
    <cfRule type="expression" priority="14" dxfId="7" stopIfTrue="1">
      <formula>$BI$2=9</formula>
    </cfRule>
  </conditionalFormatting>
  <conditionalFormatting sqref="R6">
    <cfRule type="expression" priority="15" dxfId="8" stopIfTrue="1">
      <formula>$BI$2=9</formula>
    </cfRule>
  </conditionalFormatting>
  <printOptions horizontalCentered="1"/>
  <pageMargins left="0.7874015748031497" right="0.5905511811023623" top="0.7874015748031497" bottom="0.3937007874015748" header="0.5118110236220472" footer="0.5118110236220472"/>
  <pageSetup fitToHeight="1" fitToWidth="1" horizontalDpi="400" verticalDpi="400" orientation="portrait" paperSize="9" scale="58" r:id="rId3"/>
  <rowBreaks count="1" manualBreakCount="1">
    <brk id="2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B68"/>
  <sheetViews>
    <sheetView showGridLines="0" zoomScale="55" zoomScaleNormal="55" zoomScaleSheetLayoutView="55" workbookViewId="0" topLeftCell="A1">
      <pane xSplit="72" ySplit="6" topLeftCell="BU46" activePane="bottomRight" state="frozen"/>
      <selection pane="topLeft" activeCell="BQ1" sqref="BQ1"/>
      <selection pane="topRight" activeCell="BU1" sqref="BU1"/>
      <selection pane="bottomLeft" activeCell="BQ7" sqref="BQ7"/>
      <selection pane="bottomRight" activeCell="AW27" sqref="AW27"/>
    </sheetView>
  </sheetViews>
  <sheetFormatPr defaultColWidth="9.00390625" defaultRowHeight="13.5"/>
  <cols>
    <col min="1" max="1" width="3.375" style="12" customWidth="1"/>
    <col min="2" max="2" width="3.50390625" style="12" customWidth="1"/>
    <col min="3" max="3" width="15.625" style="12" customWidth="1"/>
    <col min="4" max="4" width="3.625" style="12" customWidth="1"/>
    <col min="5" max="5" width="4.625" style="12" customWidth="1"/>
    <col min="6" max="7" width="1.625" style="12" customWidth="1"/>
    <col min="8" max="8" width="2.625" style="12" customWidth="1"/>
    <col min="9" max="9" width="3.625" style="12" customWidth="1"/>
    <col min="10" max="10" width="4.625" style="12" customWidth="1"/>
    <col min="11" max="12" width="1.625" style="12" customWidth="1"/>
    <col min="13" max="13" width="2.625" style="12" customWidth="1"/>
    <col min="14" max="14" width="3.625" style="12" customWidth="1"/>
    <col min="15" max="15" width="4.625" style="12" customWidth="1"/>
    <col min="16" max="17" width="1.625" style="12" customWidth="1"/>
    <col min="18" max="18" width="2.625" style="12" customWidth="1"/>
    <col min="19" max="19" width="3.625" style="12" customWidth="1"/>
    <col min="20" max="20" width="4.625" style="12" customWidth="1"/>
    <col min="21" max="22" width="1.625" style="12" customWidth="1"/>
    <col min="23" max="23" width="2.625" style="12" customWidth="1"/>
    <col min="24" max="24" width="3.625" style="12" customWidth="1"/>
    <col min="25" max="25" width="4.625" style="12" customWidth="1"/>
    <col min="26" max="27" width="1.625" style="12" customWidth="1"/>
    <col min="28" max="28" width="2.625" style="12" customWidth="1"/>
    <col min="29" max="29" width="3.625" style="12" customWidth="1"/>
    <col min="30" max="30" width="4.625" style="12" customWidth="1"/>
    <col min="31" max="32" width="1.625" style="12" customWidth="1"/>
    <col min="33" max="33" width="2.625" style="12" customWidth="1"/>
    <col min="34" max="34" width="4.625" style="12" customWidth="1"/>
    <col min="35" max="37" width="1.625" style="12" customWidth="1"/>
    <col min="38" max="38" width="2.625" style="12" customWidth="1"/>
    <col min="39" max="39" width="4.625" style="12" customWidth="1"/>
    <col min="40" max="42" width="1.625" style="12" customWidth="1"/>
    <col min="43" max="43" width="2.625" style="12" customWidth="1"/>
    <col min="44" max="44" width="4.625" style="12" customWidth="1"/>
    <col min="45" max="47" width="1.625" style="12" customWidth="1"/>
    <col min="48" max="48" width="2.625" style="12" customWidth="1"/>
    <col min="49" max="49" width="4.625" style="12" customWidth="1"/>
    <col min="50" max="52" width="1.625" style="12" customWidth="1"/>
    <col min="53" max="53" width="2.625" style="12" customWidth="1"/>
    <col min="54" max="54" width="4.625" style="12" customWidth="1"/>
    <col min="55" max="56" width="1.625" style="12" customWidth="1"/>
    <col min="57" max="59" width="2.625" style="12" customWidth="1"/>
    <col min="60" max="63" width="1.625" style="12" customWidth="1"/>
    <col min="64" max="64" width="2.625" style="12" customWidth="1"/>
    <col min="65" max="68" width="1.625" style="12" customWidth="1"/>
    <col min="69" max="69" width="0.5" style="12" customWidth="1"/>
    <col min="70" max="70" width="6.00390625" style="12" hidden="1" customWidth="1"/>
    <col min="71" max="71" width="3.875" style="12" hidden="1" customWidth="1"/>
    <col min="72" max="72" width="15.625" style="12" hidden="1" customWidth="1"/>
    <col min="73" max="73" width="4.125" style="12" hidden="1" customWidth="1"/>
    <col min="74" max="74" width="3.625" style="12" hidden="1" customWidth="1"/>
    <col min="75" max="75" width="4.625" style="12" hidden="1" customWidth="1"/>
    <col min="76" max="77" width="1.625" style="12" hidden="1" customWidth="1"/>
    <col min="78" max="78" width="2.625" style="12" hidden="1" customWidth="1"/>
    <col min="79" max="79" width="3.625" style="12" hidden="1" customWidth="1"/>
    <col min="80" max="80" width="4.625" style="12" hidden="1" customWidth="1"/>
    <col min="81" max="82" width="1.625" style="12" hidden="1" customWidth="1"/>
    <col min="83" max="83" width="2.625" style="12" hidden="1" customWidth="1"/>
    <col min="84" max="84" width="3.625" style="12" hidden="1" customWidth="1"/>
    <col min="85" max="85" width="4.625" style="12" hidden="1" customWidth="1"/>
    <col min="86" max="87" width="1.625" style="12" hidden="1" customWidth="1"/>
    <col min="88" max="88" width="2.625" style="12" hidden="1" customWidth="1"/>
    <col min="89" max="89" width="3.625" style="12" hidden="1" customWidth="1"/>
    <col min="90" max="90" width="4.625" style="12" hidden="1" customWidth="1"/>
    <col min="91" max="92" width="1.625" style="12" hidden="1" customWidth="1"/>
    <col min="93" max="93" width="2.625" style="12" hidden="1" customWidth="1"/>
    <col min="94" max="94" width="3.625" style="12" hidden="1" customWidth="1"/>
    <col min="95" max="95" width="4.625" style="12" hidden="1" customWidth="1"/>
    <col min="96" max="97" width="1.625" style="12" hidden="1" customWidth="1"/>
    <col min="98" max="98" width="2.625" style="12" hidden="1" customWidth="1"/>
    <col min="99" max="99" width="3.625" style="12" hidden="1" customWidth="1"/>
    <col min="100" max="100" width="4.625" style="12" hidden="1" customWidth="1"/>
    <col min="101" max="102" width="1.625" style="12" hidden="1" customWidth="1"/>
    <col min="103" max="103" width="2.625" style="12" hidden="1" customWidth="1"/>
    <col min="104" max="104" width="4.625" style="12" hidden="1" customWidth="1"/>
    <col min="105" max="107" width="1.625" style="12" hidden="1" customWidth="1"/>
    <col min="108" max="108" width="2.625" style="12" hidden="1" customWidth="1"/>
    <col min="109" max="109" width="4.625" style="12" hidden="1" customWidth="1"/>
    <col min="110" max="112" width="1.625" style="12" hidden="1" customWidth="1"/>
    <col min="113" max="113" width="2.625" style="12" hidden="1" customWidth="1"/>
    <col min="114" max="114" width="4.625" style="12" hidden="1" customWidth="1"/>
    <col min="115" max="117" width="1.625" style="12" hidden="1" customWidth="1"/>
    <col min="118" max="118" width="2.625" style="12" hidden="1" customWidth="1"/>
    <col min="119" max="119" width="4.625" style="12" hidden="1" customWidth="1"/>
    <col min="120" max="122" width="1.625" style="12" hidden="1" customWidth="1"/>
    <col min="123" max="123" width="2.625" style="12" hidden="1" customWidth="1"/>
    <col min="124" max="124" width="4.625" style="12" hidden="1" customWidth="1"/>
    <col min="125" max="126" width="1.625" style="12" hidden="1" customWidth="1"/>
    <col min="127" max="129" width="2.625" style="12" hidden="1" customWidth="1"/>
    <col min="130" max="133" width="1.625" style="12" hidden="1" customWidth="1"/>
    <col min="134" max="134" width="2.625" style="12" hidden="1" customWidth="1"/>
    <col min="135" max="138" width="1.625" style="12" hidden="1" customWidth="1"/>
    <col min="139" max="139" width="4.50390625" style="12" hidden="1" customWidth="1"/>
    <col min="140" max="140" width="9.25390625" style="12" hidden="1" customWidth="1"/>
    <col min="141" max="141" width="9.00390625" style="12" hidden="1" customWidth="1"/>
    <col min="142" max="146" width="9.875" style="12" hidden="1" customWidth="1"/>
    <col min="147" max="147" width="11.75390625" style="12" hidden="1" customWidth="1"/>
    <col min="148" max="148" width="6.125" style="0" hidden="1" customWidth="1"/>
    <col min="149" max="149" width="6.125" style="12" hidden="1" customWidth="1"/>
    <col min="150" max="151" width="4.25390625" style="12" hidden="1" customWidth="1"/>
    <col min="152" max="152" width="9.00390625" style="12" hidden="1" customWidth="1"/>
    <col min="153" max="16384" width="9.00390625" style="12" customWidth="1"/>
  </cols>
  <sheetData>
    <row r="1" spans="1:148" ht="17.25">
      <c r="A1" s="58"/>
      <c r="C1" s="352">
        <f>+BT1</f>
        <v>9</v>
      </c>
      <c r="D1" s="352"/>
      <c r="E1" s="352"/>
      <c r="BR1" s="59" t="s">
        <v>86</v>
      </c>
      <c r="BT1" s="60">
        <v>9</v>
      </c>
      <c r="BU1" s="61"/>
      <c r="EJ1" s="12" t="s">
        <v>87</v>
      </c>
      <c r="EK1" s="12" t="s">
        <v>88</v>
      </c>
      <c r="EL1" s="12" t="s">
        <v>89</v>
      </c>
      <c r="EM1" s="12" t="s">
        <v>0</v>
      </c>
      <c r="ER1" s="12" t="s">
        <v>90</v>
      </c>
    </row>
    <row r="2" spans="1:150" ht="24">
      <c r="A2" s="58"/>
      <c r="C2" s="345" t="str">
        <f>+BT2</f>
        <v>平成１９年４月８日執行石川県議会議員選挙開票結果調</v>
      </c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  <c r="AW2" s="345"/>
      <c r="AX2" s="345"/>
      <c r="AY2" s="345"/>
      <c r="AZ2" s="345"/>
      <c r="BA2" s="345"/>
      <c r="BB2" s="345"/>
      <c r="BC2" s="345"/>
      <c r="BD2" s="345"/>
      <c r="BE2" s="345"/>
      <c r="BF2" s="345"/>
      <c r="BG2" s="345"/>
      <c r="BH2" s="345"/>
      <c r="BI2" s="345"/>
      <c r="BJ2" s="345"/>
      <c r="BK2" s="345"/>
      <c r="BL2" s="345"/>
      <c r="BM2" s="345"/>
      <c r="BN2" s="345"/>
      <c r="BO2" s="345"/>
      <c r="BP2" s="345"/>
      <c r="BR2" s="62">
        <v>7</v>
      </c>
      <c r="BT2" s="63" t="str">
        <f>IF(BT1=7,EM1,IF(BT1=9,EM2,""))</f>
        <v>平成１９年４月８日執行石川県議会議員選挙開票結果調</v>
      </c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J2" s="12" t="s">
        <v>91</v>
      </c>
      <c r="EM2" s="12" t="s">
        <v>2</v>
      </c>
      <c r="ER2" s="12"/>
      <c r="ES2" s="12" t="s">
        <v>92</v>
      </c>
      <c r="ET2" s="12" t="s">
        <v>93</v>
      </c>
    </row>
    <row r="3" spans="1:128" ht="8.25" customHeight="1">
      <c r="A3" s="58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</row>
    <row r="4" spans="1:148" ht="8.25" customHeight="1">
      <c r="A4" s="58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H4" s="65"/>
      <c r="BI4" s="65"/>
      <c r="BJ4" s="65"/>
      <c r="BK4" s="65"/>
      <c r="BL4" s="65"/>
      <c r="BM4" s="65"/>
      <c r="BN4" s="65"/>
      <c r="BO4" s="65"/>
      <c r="BP4" s="65"/>
      <c r="BQ4" s="65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Z4" s="65"/>
      <c r="EA4" s="65"/>
      <c r="EB4" s="65"/>
      <c r="EC4" s="65"/>
      <c r="ED4" s="65"/>
      <c r="EE4" s="65"/>
      <c r="EF4" s="65"/>
      <c r="EG4" s="65"/>
      <c r="EH4" s="65"/>
      <c r="ER4" s="12"/>
    </row>
    <row r="5" spans="1:138" s="61" customFormat="1" ht="28.5" customHeight="1">
      <c r="A5" s="67"/>
      <c r="C5" s="19">
        <f>IF(BT1=9,"",BT5)</f>
      </c>
      <c r="D5" s="319" t="str">
        <f>IF(BT1=9,CU5,"")</f>
        <v>県選管速報時刻</v>
      </c>
      <c r="E5" s="319"/>
      <c r="F5" s="319"/>
      <c r="G5" s="319"/>
      <c r="H5" s="319"/>
      <c r="I5" s="319"/>
      <c r="J5" s="319"/>
      <c r="K5" s="236">
        <f>IF(BT1=9,DB5,"")</f>
        <v>0</v>
      </c>
      <c r="L5" s="236"/>
      <c r="M5" s="236"/>
      <c r="N5" s="68" t="str">
        <f>IF(BT1=9,DE5,"")</f>
        <v>時</v>
      </c>
      <c r="O5" s="237">
        <f>IF(BT1=9,DF5,"")</f>
        <v>16</v>
      </c>
      <c r="P5" s="237"/>
      <c r="Q5" s="237"/>
      <c r="R5" s="237"/>
      <c r="S5" s="61" t="str">
        <f>IF(BT1=9,DJ5,"")</f>
        <v>分</v>
      </c>
      <c r="T5" s="14"/>
      <c r="U5" s="14"/>
      <c r="V5" s="14"/>
      <c r="W5" s="14"/>
      <c r="X5" s="69"/>
      <c r="Y5" s="14"/>
      <c r="Z5" s="14"/>
      <c r="AA5" s="14"/>
      <c r="AB5" s="14"/>
      <c r="AC5" s="321">
        <f>IF(BT1=9,"",CU5)</f>
      </c>
      <c r="AD5" s="321"/>
      <c r="AE5" s="321"/>
      <c r="AF5" s="321"/>
      <c r="AG5" s="321"/>
      <c r="AH5" s="321"/>
      <c r="AI5" s="321"/>
      <c r="AJ5" s="349">
        <f>IF(BT1=9,"",IF(DB5="","",DB5))</f>
      </c>
      <c r="AK5" s="349"/>
      <c r="AL5" s="349"/>
      <c r="AM5" s="61">
        <f>IF(BT1=9,"",DE5)</f>
      </c>
      <c r="AN5" s="353">
        <f>IF(BT1=9,"",IF(DF5="","",DF5))</f>
      </c>
      <c r="AO5" s="353"/>
      <c r="AP5" s="353"/>
      <c r="AQ5" s="353"/>
      <c r="AR5" s="61">
        <f>IF(BT1=9,"",DJ5)</f>
      </c>
      <c r="AS5" s="349">
        <f>IF(DK5="","",DK5)</f>
      </c>
      <c r="AT5" s="349"/>
      <c r="AU5" s="349"/>
      <c r="AV5" s="349"/>
      <c r="AW5" s="61">
        <f>+DO5</f>
      </c>
      <c r="AX5" s="349">
        <f>IF(DP5="","",DP5)</f>
      </c>
      <c r="AY5" s="349"/>
      <c r="AZ5" s="349"/>
      <c r="BA5" s="349"/>
      <c r="BB5" s="61">
        <f>+DT5</f>
      </c>
      <c r="BC5" s="70"/>
      <c r="BD5" s="70"/>
      <c r="BE5" s="14"/>
      <c r="BF5" s="14"/>
      <c r="BG5" s="15"/>
      <c r="BH5" s="66"/>
      <c r="BI5" s="66"/>
      <c r="BJ5" s="66"/>
      <c r="BK5" s="66"/>
      <c r="BL5" s="66"/>
      <c r="BM5" s="66"/>
      <c r="BN5" s="66"/>
      <c r="BO5" s="66"/>
      <c r="BP5" s="66"/>
      <c r="BQ5" s="19"/>
      <c r="BR5" s="240" t="str">
        <f>IF(COUNTIF(BR8:BR53,$EK$1)&gt;0,$EK$1,IF(COUNTIF(BR8:BR53,$EJ$1)=$BR$2,EJ1,$EL$1))</f>
        <v>未入力</v>
      </c>
      <c r="BS5" s="239">
        <f>IF(COUNTIF(BS8:BS53,"確")=BR2,"全確","")</f>
      </c>
      <c r="BT5" s="67">
        <f>IF(BT1=7,ER1,"")</f>
      </c>
      <c r="BU5" s="67"/>
      <c r="BV5" s="19"/>
      <c r="BW5" s="19"/>
      <c r="BX5" s="19"/>
      <c r="BY5" s="19"/>
      <c r="BZ5" s="19"/>
      <c r="CA5" s="19"/>
      <c r="CB5" s="319"/>
      <c r="CC5" s="319"/>
      <c r="CD5" s="319"/>
      <c r="CE5" s="19"/>
      <c r="CF5" s="319"/>
      <c r="CG5" s="319"/>
      <c r="CH5" s="19"/>
      <c r="CI5" s="19"/>
      <c r="CJ5" s="71"/>
      <c r="CK5" s="19"/>
      <c r="CL5" s="72"/>
      <c r="CM5" s="72"/>
      <c r="CN5" s="70"/>
      <c r="CO5" s="70"/>
      <c r="CP5" s="73"/>
      <c r="CQ5" s="236"/>
      <c r="CR5" s="236"/>
      <c r="CS5" s="236"/>
      <c r="CT5" s="236"/>
      <c r="CU5" s="321" t="s">
        <v>13</v>
      </c>
      <c r="CV5" s="321"/>
      <c r="CW5" s="321"/>
      <c r="CX5" s="321"/>
      <c r="CY5" s="321"/>
      <c r="CZ5" s="321"/>
      <c r="DA5" s="321"/>
      <c r="DB5" s="197">
        <v>0</v>
      </c>
      <c r="DC5" s="197"/>
      <c r="DD5" s="197"/>
      <c r="DE5" s="61" t="s">
        <v>14</v>
      </c>
      <c r="DF5" s="198">
        <v>16</v>
      </c>
      <c r="DG5" s="198"/>
      <c r="DH5" s="198"/>
      <c r="DI5" s="198"/>
      <c r="DJ5" s="61" t="str">
        <f>IF($BT$1=9,"分","分（")</f>
        <v>分</v>
      </c>
      <c r="DK5" s="197"/>
      <c r="DL5" s="197"/>
      <c r="DM5" s="197"/>
      <c r="DN5" s="197"/>
      <c r="DO5" s="61">
        <f>IF($BT$1=9,"","時")</f>
      </c>
      <c r="DP5" s="198"/>
      <c r="DQ5" s="198"/>
      <c r="DR5" s="198"/>
      <c r="DS5" s="198"/>
      <c r="DT5" s="61">
        <f>IF($BT$1=9,"","分現在)")</f>
      </c>
      <c r="DU5" s="70"/>
      <c r="DV5" s="70"/>
      <c r="DW5" s="70"/>
      <c r="DX5" s="70"/>
      <c r="DZ5" s="19"/>
      <c r="EA5" s="19"/>
      <c r="EB5" s="19"/>
      <c r="EC5" s="19"/>
      <c r="ED5" s="19"/>
      <c r="EE5" s="19"/>
      <c r="EF5" s="19"/>
      <c r="EG5" s="19"/>
      <c r="EH5" s="19"/>
    </row>
    <row r="6" spans="1:148" ht="15" customHeight="1">
      <c r="A6" s="58"/>
      <c r="BH6" s="65"/>
      <c r="BI6" s="65"/>
      <c r="BJ6" s="65"/>
      <c r="BK6" s="65"/>
      <c r="BL6" s="65"/>
      <c r="BM6" s="65"/>
      <c r="BN6" s="65"/>
      <c r="BO6" s="65"/>
      <c r="BP6" s="65"/>
      <c r="BQ6" s="74"/>
      <c r="BR6" s="240"/>
      <c r="BS6" s="239"/>
      <c r="DZ6" s="65"/>
      <c r="EA6" s="65"/>
      <c r="EB6" s="65"/>
      <c r="EC6" s="65"/>
      <c r="ED6" s="65"/>
      <c r="EE6" s="65"/>
      <c r="EF6" s="65"/>
      <c r="EG6" s="65"/>
      <c r="EH6" s="65"/>
      <c r="EJ6" s="11" t="s">
        <v>1</v>
      </c>
      <c r="ER6" s="12"/>
    </row>
    <row r="7" spans="1:147" s="15" customFormat="1" ht="18" customHeight="1">
      <c r="A7" s="75"/>
      <c r="C7" s="61" t="str">
        <f>BT7</f>
        <v>②七尾市選挙区　　定数３人</v>
      </c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4"/>
      <c r="BT7" s="61" t="s">
        <v>94</v>
      </c>
      <c r="BU7" s="61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J7" s="13"/>
      <c r="EK7" s="14"/>
      <c r="EL7" s="135" t="s">
        <v>3</v>
      </c>
      <c r="EM7" s="135"/>
      <c r="EN7" s="135" t="s">
        <v>4</v>
      </c>
      <c r="EO7" s="135"/>
      <c r="EP7" s="135"/>
      <c r="EQ7" s="135"/>
    </row>
    <row r="8" spans="1:151" ht="17.25" customHeight="1">
      <c r="A8" s="58"/>
      <c r="C8" s="77"/>
      <c r="D8" s="38">
        <f>BV8</f>
        <v>1</v>
      </c>
      <c r="E8" s="39" t="str">
        <f>BW8</f>
        <v>(</v>
      </c>
      <c r="F8" s="78" t="str">
        <f>IF(BX8="","",BX8)</f>
        <v>自</v>
      </c>
      <c r="G8" s="78"/>
      <c r="H8" s="40" t="str">
        <f>BZ8</f>
        <v>)</v>
      </c>
      <c r="I8" s="38">
        <f>CA8</f>
        <v>2</v>
      </c>
      <c r="J8" s="39" t="str">
        <f>CB8</f>
        <v>(</v>
      </c>
      <c r="K8" s="78" t="str">
        <f>IF(CC8="","",CC8)</f>
        <v>無</v>
      </c>
      <c r="L8" s="78"/>
      <c r="M8" s="40" t="str">
        <f>CE8</f>
        <v>)</v>
      </c>
      <c r="N8" s="38">
        <f>CF8</f>
        <v>3</v>
      </c>
      <c r="O8" s="39" t="str">
        <f>CG8</f>
        <v>(</v>
      </c>
      <c r="P8" s="78" t="str">
        <f>IF(CH8="","",CH8)</f>
        <v>自</v>
      </c>
      <c r="Q8" s="78"/>
      <c r="R8" s="40" t="str">
        <f>CJ8</f>
        <v>)</v>
      </c>
      <c r="S8" s="38">
        <f>CK8</f>
        <v>4</v>
      </c>
      <c r="T8" s="39" t="str">
        <f>CL8</f>
        <v>(</v>
      </c>
      <c r="U8" s="78" t="str">
        <f>IF(CM8="","",CM8)</f>
        <v>自</v>
      </c>
      <c r="V8" s="78"/>
      <c r="W8" s="40" t="str">
        <f>CO8</f>
        <v>)</v>
      </c>
      <c r="X8" s="38">
        <f>CP8</f>
        <v>5</v>
      </c>
      <c r="Y8" s="39" t="str">
        <f>CQ8</f>
        <v>(</v>
      </c>
      <c r="Z8" s="78">
        <f>IF(CR8="","",CR8)</f>
      </c>
      <c r="AA8" s="78"/>
      <c r="AB8" s="40" t="str">
        <f>CT8</f>
        <v>)</v>
      </c>
      <c r="AC8" s="38">
        <f>CU8</f>
        <v>6</v>
      </c>
      <c r="AD8" s="39" t="str">
        <f>CV8</f>
        <v>(</v>
      </c>
      <c r="AE8" s="78">
        <f>IF(CW8="","",CW8)</f>
      </c>
      <c r="AF8" s="78"/>
      <c r="AG8" s="40" t="str">
        <f>CY8</f>
        <v>)</v>
      </c>
      <c r="AH8" s="258" t="str">
        <f>CZ8</f>
        <v>得　票
総　数</v>
      </c>
      <c r="AI8" s="259"/>
      <c r="AJ8" s="259"/>
      <c r="AK8" s="259"/>
      <c r="AL8" s="260"/>
      <c r="AM8" s="248" t="str">
        <f>DE8</f>
        <v>按分の際
切り捨て
られた数</v>
      </c>
      <c r="AN8" s="268"/>
      <c r="AO8" s="268"/>
      <c r="AP8" s="268"/>
      <c r="AQ8" s="269"/>
      <c r="AR8" s="248" t="str">
        <f>DJ8</f>
        <v>有　 効
投票数</v>
      </c>
      <c r="AS8" s="249"/>
      <c r="AT8" s="249"/>
      <c r="AU8" s="249"/>
      <c r="AV8" s="250"/>
      <c r="AW8" s="248" t="str">
        <f>DO8</f>
        <v>無　 効
投票数</v>
      </c>
      <c r="AX8" s="249"/>
      <c r="AY8" s="249"/>
      <c r="AZ8" s="249"/>
      <c r="BA8" s="250"/>
      <c r="BB8" s="248" t="str">
        <f>DT8</f>
        <v>投　 票
総　 数</v>
      </c>
      <c r="BC8" s="249"/>
      <c r="BD8" s="249"/>
      <c r="BE8" s="249"/>
      <c r="BF8" s="250"/>
      <c r="BG8" s="248" t="str">
        <f>DY8</f>
        <v>不受理</v>
      </c>
      <c r="BH8" s="249"/>
      <c r="BI8" s="249"/>
      <c r="BJ8" s="249"/>
      <c r="BK8" s="250"/>
      <c r="BL8" s="248" t="str">
        <f>ED8</f>
        <v>不足</v>
      </c>
      <c r="BM8" s="249"/>
      <c r="BN8" s="249"/>
      <c r="BO8" s="249"/>
      <c r="BP8" s="250"/>
      <c r="BQ8" s="74"/>
      <c r="BT8" s="77"/>
      <c r="BU8" s="77"/>
      <c r="BV8" s="38">
        <v>1</v>
      </c>
      <c r="BW8" s="39" t="s">
        <v>135</v>
      </c>
      <c r="BX8" s="191" t="s">
        <v>20</v>
      </c>
      <c r="BY8" s="191"/>
      <c r="BZ8" s="40" t="s">
        <v>69</v>
      </c>
      <c r="CA8" s="38">
        <v>2</v>
      </c>
      <c r="CB8" s="39" t="s">
        <v>70</v>
      </c>
      <c r="CC8" s="191" t="s">
        <v>19</v>
      </c>
      <c r="CD8" s="191"/>
      <c r="CE8" s="40" t="s">
        <v>67</v>
      </c>
      <c r="CF8" s="38">
        <v>3</v>
      </c>
      <c r="CG8" s="39" t="s">
        <v>68</v>
      </c>
      <c r="CH8" s="191" t="s">
        <v>20</v>
      </c>
      <c r="CI8" s="191"/>
      <c r="CJ8" s="40" t="s">
        <v>69</v>
      </c>
      <c r="CK8" s="38">
        <v>4</v>
      </c>
      <c r="CL8" s="39" t="s">
        <v>70</v>
      </c>
      <c r="CM8" s="191" t="s">
        <v>20</v>
      </c>
      <c r="CN8" s="191"/>
      <c r="CO8" s="40" t="s">
        <v>69</v>
      </c>
      <c r="CP8" s="38">
        <v>5</v>
      </c>
      <c r="CQ8" s="39" t="s">
        <v>70</v>
      </c>
      <c r="CR8" s="257"/>
      <c r="CS8" s="257"/>
      <c r="CT8" s="40" t="s">
        <v>69</v>
      </c>
      <c r="CU8" s="38">
        <v>6</v>
      </c>
      <c r="CV8" s="39" t="s">
        <v>70</v>
      </c>
      <c r="CW8" s="257"/>
      <c r="CX8" s="257"/>
      <c r="CY8" s="40" t="s">
        <v>69</v>
      </c>
      <c r="CZ8" s="258" t="s">
        <v>95</v>
      </c>
      <c r="DA8" s="259"/>
      <c r="DB8" s="259"/>
      <c r="DC8" s="259"/>
      <c r="DD8" s="260"/>
      <c r="DE8" s="248" t="s">
        <v>51</v>
      </c>
      <c r="DF8" s="268"/>
      <c r="DG8" s="268"/>
      <c r="DH8" s="268"/>
      <c r="DI8" s="269"/>
      <c r="DJ8" s="248" t="s">
        <v>96</v>
      </c>
      <c r="DK8" s="249"/>
      <c r="DL8" s="249"/>
      <c r="DM8" s="249"/>
      <c r="DN8" s="250"/>
      <c r="DO8" s="248" t="s">
        <v>97</v>
      </c>
      <c r="DP8" s="249"/>
      <c r="DQ8" s="249"/>
      <c r="DR8" s="249"/>
      <c r="DS8" s="250"/>
      <c r="DT8" s="248" t="s">
        <v>98</v>
      </c>
      <c r="DU8" s="249"/>
      <c r="DV8" s="249"/>
      <c r="DW8" s="249"/>
      <c r="DX8" s="250"/>
      <c r="DY8" s="248" t="s">
        <v>52</v>
      </c>
      <c r="DZ8" s="249"/>
      <c r="EA8" s="249"/>
      <c r="EB8" s="249"/>
      <c r="EC8" s="250"/>
      <c r="ED8" s="248" t="s">
        <v>99</v>
      </c>
      <c r="EE8" s="249"/>
      <c r="EF8" s="249"/>
      <c r="EG8" s="249"/>
      <c r="EH8" s="250"/>
      <c r="EJ8" s="192" t="s">
        <v>5</v>
      </c>
      <c r="EK8" s="193" t="s">
        <v>6</v>
      </c>
      <c r="EL8" s="189" t="s">
        <v>7</v>
      </c>
      <c r="EM8" s="189" t="s">
        <v>8</v>
      </c>
      <c r="EN8" s="189" t="s">
        <v>9</v>
      </c>
      <c r="EO8" s="189" t="s">
        <v>10</v>
      </c>
      <c r="EP8" s="189" t="s">
        <v>11</v>
      </c>
      <c r="EQ8" s="189" t="s">
        <v>12</v>
      </c>
      <c r="ER8" s="189" t="s">
        <v>3</v>
      </c>
      <c r="ES8" s="189" t="s">
        <v>4</v>
      </c>
      <c r="ET8" s="190"/>
      <c r="EU8" s="190"/>
    </row>
    <row r="9" spans="1:151" ht="17.25" customHeight="1">
      <c r="A9" s="58"/>
      <c r="C9" s="81"/>
      <c r="D9" s="49" t="str">
        <f>IF(BV9="","",BV9)</f>
        <v>石　島</v>
      </c>
      <c r="E9" s="150"/>
      <c r="F9" s="150"/>
      <c r="G9" s="150"/>
      <c r="H9" s="147"/>
      <c r="I9" s="49" t="str">
        <f>IF(CA9="","",CA9)</f>
        <v>いとう</v>
      </c>
      <c r="J9" s="150"/>
      <c r="K9" s="150"/>
      <c r="L9" s="150"/>
      <c r="M9" s="147"/>
      <c r="N9" s="49" t="str">
        <f>IF(CF9="","",CF9)</f>
        <v>わだうち</v>
      </c>
      <c r="O9" s="150"/>
      <c r="P9" s="150"/>
      <c r="Q9" s="150"/>
      <c r="R9" s="147"/>
      <c r="S9" s="49" t="str">
        <f>IF(CK9="","",CK9)</f>
        <v>にしだ</v>
      </c>
      <c r="T9" s="150"/>
      <c r="U9" s="150"/>
      <c r="V9" s="150"/>
      <c r="W9" s="147"/>
      <c r="X9" s="49">
        <f>IF(CP9="","",CP9)</f>
      </c>
      <c r="Y9" s="150"/>
      <c r="Z9" s="150"/>
      <c r="AA9" s="150"/>
      <c r="AB9" s="147"/>
      <c r="AC9" s="49">
        <f>IF(CU9="","",CU9)</f>
      </c>
      <c r="AD9" s="150"/>
      <c r="AE9" s="150"/>
      <c r="AF9" s="150"/>
      <c r="AG9" s="147"/>
      <c r="AH9" s="261"/>
      <c r="AI9" s="262"/>
      <c r="AJ9" s="262"/>
      <c r="AK9" s="262"/>
      <c r="AL9" s="263"/>
      <c r="AM9" s="270"/>
      <c r="AN9" s="271"/>
      <c r="AO9" s="271"/>
      <c r="AP9" s="271"/>
      <c r="AQ9" s="272"/>
      <c r="AR9" s="251"/>
      <c r="AS9" s="252"/>
      <c r="AT9" s="252"/>
      <c r="AU9" s="252"/>
      <c r="AV9" s="253"/>
      <c r="AW9" s="251"/>
      <c r="AX9" s="252"/>
      <c r="AY9" s="252"/>
      <c r="AZ9" s="252"/>
      <c r="BA9" s="253"/>
      <c r="BB9" s="251"/>
      <c r="BC9" s="252"/>
      <c r="BD9" s="252"/>
      <c r="BE9" s="252"/>
      <c r="BF9" s="253"/>
      <c r="BG9" s="251"/>
      <c r="BH9" s="252"/>
      <c r="BI9" s="252"/>
      <c r="BJ9" s="252"/>
      <c r="BK9" s="253"/>
      <c r="BL9" s="251"/>
      <c r="BM9" s="252"/>
      <c r="BN9" s="252"/>
      <c r="BO9" s="252"/>
      <c r="BP9" s="253"/>
      <c r="BQ9" s="74"/>
      <c r="BT9" s="81"/>
      <c r="BU9" s="81"/>
      <c r="BV9" s="199" t="s">
        <v>100</v>
      </c>
      <c r="BW9" s="200"/>
      <c r="BX9" s="200"/>
      <c r="BY9" s="200"/>
      <c r="BZ9" s="201"/>
      <c r="CA9" s="199" t="s">
        <v>136</v>
      </c>
      <c r="CB9" s="200"/>
      <c r="CC9" s="200"/>
      <c r="CD9" s="200"/>
      <c r="CE9" s="201"/>
      <c r="CF9" s="199" t="s">
        <v>137</v>
      </c>
      <c r="CG9" s="200"/>
      <c r="CH9" s="200"/>
      <c r="CI9" s="200"/>
      <c r="CJ9" s="201"/>
      <c r="CK9" s="199" t="s">
        <v>138</v>
      </c>
      <c r="CL9" s="200"/>
      <c r="CM9" s="200"/>
      <c r="CN9" s="200"/>
      <c r="CO9" s="201"/>
      <c r="CP9" s="199"/>
      <c r="CQ9" s="200"/>
      <c r="CR9" s="200"/>
      <c r="CS9" s="200"/>
      <c r="CT9" s="201"/>
      <c r="CU9" s="199"/>
      <c r="CV9" s="200"/>
      <c r="CW9" s="200"/>
      <c r="CX9" s="200"/>
      <c r="CY9" s="201"/>
      <c r="CZ9" s="261"/>
      <c r="DA9" s="262"/>
      <c r="DB9" s="262"/>
      <c r="DC9" s="262"/>
      <c r="DD9" s="263"/>
      <c r="DE9" s="270"/>
      <c r="DF9" s="271"/>
      <c r="DG9" s="271"/>
      <c r="DH9" s="271"/>
      <c r="DI9" s="272"/>
      <c r="DJ9" s="251"/>
      <c r="DK9" s="252"/>
      <c r="DL9" s="252"/>
      <c r="DM9" s="252"/>
      <c r="DN9" s="253"/>
      <c r="DO9" s="251"/>
      <c r="DP9" s="252"/>
      <c r="DQ9" s="252"/>
      <c r="DR9" s="252"/>
      <c r="DS9" s="253"/>
      <c r="DT9" s="251"/>
      <c r="DU9" s="252"/>
      <c r="DV9" s="252"/>
      <c r="DW9" s="252"/>
      <c r="DX9" s="253"/>
      <c r="DY9" s="251"/>
      <c r="DZ9" s="252"/>
      <c r="EA9" s="252"/>
      <c r="EB9" s="252"/>
      <c r="EC9" s="253"/>
      <c r="ED9" s="251"/>
      <c r="EE9" s="252"/>
      <c r="EF9" s="252"/>
      <c r="EG9" s="252"/>
      <c r="EH9" s="253"/>
      <c r="EJ9" s="192"/>
      <c r="EK9" s="194"/>
      <c r="EL9" s="189"/>
      <c r="EM9" s="189"/>
      <c r="EN9" s="189"/>
      <c r="EO9" s="189"/>
      <c r="EP9" s="189"/>
      <c r="EQ9" s="189"/>
      <c r="ER9" s="189"/>
      <c r="ES9" s="189"/>
      <c r="ET9" s="190"/>
      <c r="EU9" s="190"/>
    </row>
    <row r="10" spans="1:151" ht="17.25" customHeight="1">
      <c r="A10" s="58"/>
      <c r="C10" s="82"/>
      <c r="D10" s="141" t="str">
        <f>IF(BV10="","",BV10)</f>
        <v>まさのり</v>
      </c>
      <c r="E10" s="142"/>
      <c r="F10" s="142"/>
      <c r="G10" s="142"/>
      <c r="H10" s="143"/>
      <c r="I10" s="141" t="str">
        <f>IF(CA10="","",CA10)</f>
        <v>正　喜</v>
      </c>
      <c r="J10" s="142"/>
      <c r="K10" s="142"/>
      <c r="L10" s="142"/>
      <c r="M10" s="143"/>
      <c r="N10" s="141" t="str">
        <f>IF(CF10="","",CF10)</f>
        <v>幸　三</v>
      </c>
      <c r="O10" s="142"/>
      <c r="P10" s="142"/>
      <c r="Q10" s="142"/>
      <c r="R10" s="143"/>
      <c r="S10" s="141" t="str">
        <f>IF(CK10="","",CK10)</f>
        <v>昭　二</v>
      </c>
      <c r="T10" s="142"/>
      <c r="U10" s="142"/>
      <c r="V10" s="142"/>
      <c r="W10" s="143"/>
      <c r="X10" s="141">
        <f>IF(CP10="","",CP10)</f>
      </c>
      <c r="Y10" s="142"/>
      <c r="Z10" s="142"/>
      <c r="AA10" s="142"/>
      <c r="AB10" s="143"/>
      <c r="AC10" s="141">
        <f>IF(CU10="","",CU10)</f>
      </c>
      <c r="AD10" s="142"/>
      <c r="AE10" s="142"/>
      <c r="AF10" s="142"/>
      <c r="AG10" s="143"/>
      <c r="AH10" s="264"/>
      <c r="AI10" s="265"/>
      <c r="AJ10" s="265"/>
      <c r="AK10" s="265"/>
      <c r="AL10" s="266"/>
      <c r="AM10" s="273"/>
      <c r="AN10" s="274"/>
      <c r="AO10" s="274"/>
      <c r="AP10" s="274"/>
      <c r="AQ10" s="275"/>
      <c r="AR10" s="254"/>
      <c r="AS10" s="255"/>
      <c r="AT10" s="255"/>
      <c r="AU10" s="255"/>
      <c r="AV10" s="256"/>
      <c r="AW10" s="254"/>
      <c r="AX10" s="255"/>
      <c r="AY10" s="255"/>
      <c r="AZ10" s="255"/>
      <c r="BA10" s="256"/>
      <c r="BB10" s="254"/>
      <c r="BC10" s="255"/>
      <c r="BD10" s="255"/>
      <c r="BE10" s="255"/>
      <c r="BF10" s="256"/>
      <c r="BG10" s="254"/>
      <c r="BH10" s="255"/>
      <c r="BI10" s="255"/>
      <c r="BJ10" s="255"/>
      <c r="BK10" s="256"/>
      <c r="BL10" s="254"/>
      <c r="BM10" s="255"/>
      <c r="BN10" s="255"/>
      <c r="BO10" s="255"/>
      <c r="BP10" s="256"/>
      <c r="BQ10" s="74"/>
      <c r="BT10" s="82"/>
      <c r="BU10" s="82"/>
      <c r="BV10" s="202" t="s">
        <v>139</v>
      </c>
      <c r="BW10" s="203"/>
      <c r="BX10" s="203"/>
      <c r="BY10" s="203"/>
      <c r="BZ10" s="204"/>
      <c r="CA10" s="202" t="s">
        <v>101</v>
      </c>
      <c r="CB10" s="203"/>
      <c r="CC10" s="203"/>
      <c r="CD10" s="203"/>
      <c r="CE10" s="204"/>
      <c r="CF10" s="202" t="s">
        <v>102</v>
      </c>
      <c r="CG10" s="203"/>
      <c r="CH10" s="203"/>
      <c r="CI10" s="203"/>
      <c r="CJ10" s="204"/>
      <c r="CK10" s="202" t="s">
        <v>103</v>
      </c>
      <c r="CL10" s="203"/>
      <c r="CM10" s="203"/>
      <c r="CN10" s="203"/>
      <c r="CO10" s="204"/>
      <c r="CP10" s="202"/>
      <c r="CQ10" s="203"/>
      <c r="CR10" s="203"/>
      <c r="CS10" s="203"/>
      <c r="CT10" s="204"/>
      <c r="CU10" s="202"/>
      <c r="CV10" s="203"/>
      <c r="CW10" s="203"/>
      <c r="CX10" s="203"/>
      <c r="CY10" s="204"/>
      <c r="CZ10" s="264"/>
      <c r="DA10" s="265"/>
      <c r="DB10" s="265"/>
      <c r="DC10" s="265"/>
      <c r="DD10" s="266"/>
      <c r="DE10" s="273"/>
      <c r="DF10" s="274"/>
      <c r="DG10" s="274"/>
      <c r="DH10" s="274"/>
      <c r="DI10" s="275"/>
      <c r="DJ10" s="254"/>
      <c r="DK10" s="255"/>
      <c r="DL10" s="255"/>
      <c r="DM10" s="255"/>
      <c r="DN10" s="256"/>
      <c r="DO10" s="254"/>
      <c r="DP10" s="255"/>
      <c r="DQ10" s="255"/>
      <c r="DR10" s="255"/>
      <c r="DS10" s="256"/>
      <c r="DT10" s="254"/>
      <c r="DU10" s="255"/>
      <c r="DV10" s="255"/>
      <c r="DW10" s="255"/>
      <c r="DX10" s="256"/>
      <c r="DY10" s="254"/>
      <c r="DZ10" s="255"/>
      <c r="EA10" s="255"/>
      <c r="EB10" s="255"/>
      <c r="EC10" s="256"/>
      <c r="ED10" s="254"/>
      <c r="EE10" s="255"/>
      <c r="EF10" s="255"/>
      <c r="EG10" s="255"/>
      <c r="EH10" s="256"/>
      <c r="EJ10" s="192"/>
      <c r="EK10" s="195"/>
      <c r="EL10" s="189"/>
      <c r="EM10" s="189"/>
      <c r="EN10" s="189"/>
      <c r="EO10" s="189"/>
      <c r="EP10" s="189"/>
      <c r="EQ10" s="189"/>
      <c r="ER10" s="189"/>
      <c r="ES10" s="189"/>
      <c r="ET10" s="190"/>
      <c r="EU10" s="190"/>
    </row>
    <row r="11" spans="1:151" ht="17.25" customHeight="1">
      <c r="A11" s="58"/>
      <c r="B11" s="320">
        <f>BS11</f>
      </c>
      <c r="C11" s="315" t="str">
        <f>BT11</f>
        <v>七 尾 市</v>
      </c>
      <c r="D11" s="136"/>
      <c r="E11" s="137"/>
      <c r="F11" s="148">
        <f>IF(BX11="","",BX11)</f>
      </c>
      <c r="G11" s="148"/>
      <c r="H11" s="149"/>
      <c r="I11" s="136"/>
      <c r="J11" s="137"/>
      <c r="K11" s="148">
        <f>IF(CC11="","",CC11)</f>
      </c>
      <c r="L11" s="148"/>
      <c r="M11" s="149"/>
      <c r="N11" s="136"/>
      <c r="O11" s="137"/>
      <c r="P11" s="148">
        <f>IF(CH11="","",CH11)</f>
      </c>
      <c r="Q11" s="148"/>
      <c r="R11" s="149"/>
      <c r="S11" s="136"/>
      <c r="T11" s="137"/>
      <c r="U11" s="148">
        <f>IF(CM11="","",CM11)</f>
      </c>
      <c r="V11" s="148"/>
      <c r="W11" s="149"/>
      <c r="X11" s="136"/>
      <c r="Y11" s="137"/>
      <c r="Z11" s="148">
        <f>IF(CR11="","",CR11)</f>
      </c>
      <c r="AA11" s="148"/>
      <c r="AB11" s="149"/>
      <c r="AC11" s="136"/>
      <c r="AD11" s="137"/>
      <c r="AE11" s="148">
        <f>IF(CW11="","",CW11)</f>
      </c>
      <c r="AF11" s="148"/>
      <c r="AG11" s="149"/>
      <c r="AH11" s="136"/>
      <c r="AI11" s="137"/>
      <c r="AJ11" s="148">
        <f>IF(DB11="","",DB11)</f>
      </c>
      <c r="AK11" s="148"/>
      <c r="AL11" s="149"/>
      <c r="AM11" s="336">
        <f>IF(DE11="","",DE11)</f>
        <v>0</v>
      </c>
      <c r="AN11" s="337"/>
      <c r="AO11" s="337"/>
      <c r="AP11" s="337"/>
      <c r="AQ11" s="338"/>
      <c r="AR11" s="322">
        <f>IF(DJ11="","",DJ11)</f>
        <v>34904</v>
      </c>
      <c r="AS11" s="323"/>
      <c r="AT11" s="323"/>
      <c r="AU11" s="323"/>
      <c r="AV11" s="324"/>
      <c r="AW11" s="322">
        <f>IF(DO11="","",DO11)</f>
        <v>405</v>
      </c>
      <c r="AX11" s="323"/>
      <c r="AY11" s="323"/>
      <c r="AZ11" s="323"/>
      <c r="BA11" s="324"/>
      <c r="BB11" s="322">
        <f>IF(DT11="","",DT11)</f>
        <v>35309</v>
      </c>
      <c r="BC11" s="323"/>
      <c r="BD11" s="323"/>
      <c r="BE11" s="323"/>
      <c r="BF11" s="324"/>
      <c r="BG11" s="322">
        <f>IF(DY11="","",DY11)</f>
        <v>0</v>
      </c>
      <c r="BH11" s="323"/>
      <c r="BI11" s="323"/>
      <c r="BJ11" s="323"/>
      <c r="BK11" s="324"/>
      <c r="BL11" s="322">
        <f>IF(ED11="","",ED11)</f>
        <v>0</v>
      </c>
      <c r="BM11" s="323"/>
      <c r="BN11" s="323"/>
      <c r="BO11" s="323"/>
      <c r="BP11" s="324"/>
      <c r="BQ11" s="74"/>
      <c r="BR11" s="135" t="str">
        <f>IF(COUNTA(BU11:EH12)=0,"",IF(COUNTA(BV11:EH12)=0,$EK$1,IF(COUNTA(BU11)=0,$EK$1,IF(AND(ER11=0,COUNTA(DE11:EH12)=0),$EJ$1,IF(AND(ES11=0,COUNTA(DE11:EH12)=6),$EJ$1,$EK$1)))))</f>
        <v>OK</v>
      </c>
      <c r="BS11" s="241">
        <f>IF($BT$1=7,EU11,"")</f>
      </c>
      <c r="BT11" s="315" t="s">
        <v>104</v>
      </c>
      <c r="BU11" s="175">
        <v>2</v>
      </c>
      <c r="BV11" s="205"/>
      <c r="BW11" s="206"/>
      <c r="BX11" s="207"/>
      <c r="BY11" s="207"/>
      <c r="BZ11" s="208"/>
      <c r="CA11" s="205"/>
      <c r="CB11" s="206"/>
      <c r="CC11" s="207"/>
      <c r="CD11" s="207"/>
      <c r="CE11" s="208"/>
      <c r="CF11" s="205"/>
      <c r="CG11" s="206"/>
      <c r="CH11" s="207"/>
      <c r="CI11" s="207"/>
      <c r="CJ11" s="208"/>
      <c r="CK11" s="205"/>
      <c r="CL11" s="206"/>
      <c r="CM11" s="207"/>
      <c r="CN11" s="207"/>
      <c r="CO11" s="208"/>
      <c r="CP11" s="205"/>
      <c r="CQ11" s="206"/>
      <c r="CR11" s="207"/>
      <c r="CS11" s="207"/>
      <c r="CT11" s="208"/>
      <c r="CU11" s="205"/>
      <c r="CV11" s="206"/>
      <c r="CW11" s="207"/>
      <c r="CX11" s="207"/>
      <c r="CY11" s="208"/>
      <c r="CZ11" s="205"/>
      <c r="DA11" s="206"/>
      <c r="DB11" s="207"/>
      <c r="DC11" s="207"/>
      <c r="DD11" s="208"/>
      <c r="DE11" s="230">
        <v>0</v>
      </c>
      <c r="DF11" s="231"/>
      <c r="DG11" s="231"/>
      <c r="DH11" s="231"/>
      <c r="DI11" s="232"/>
      <c r="DJ11" s="242">
        <v>34904</v>
      </c>
      <c r="DK11" s="243"/>
      <c r="DL11" s="243"/>
      <c r="DM11" s="243"/>
      <c r="DN11" s="244"/>
      <c r="DO11" s="242">
        <v>405</v>
      </c>
      <c r="DP11" s="243"/>
      <c r="DQ11" s="243"/>
      <c r="DR11" s="243"/>
      <c r="DS11" s="244"/>
      <c r="DT11" s="242">
        <v>35309</v>
      </c>
      <c r="DU11" s="243"/>
      <c r="DV11" s="243"/>
      <c r="DW11" s="243"/>
      <c r="DX11" s="244"/>
      <c r="DY11" s="242">
        <v>0</v>
      </c>
      <c r="DZ11" s="243"/>
      <c r="EA11" s="243"/>
      <c r="EB11" s="243"/>
      <c r="EC11" s="244"/>
      <c r="ED11" s="242">
        <v>0</v>
      </c>
      <c r="EE11" s="243"/>
      <c r="EF11" s="243"/>
      <c r="EG11" s="243"/>
      <c r="EH11" s="244"/>
      <c r="EJ11" s="29">
        <v>2</v>
      </c>
      <c r="EK11" s="30">
        <v>35309</v>
      </c>
      <c r="EL11" s="31">
        <f>+BU11-EJ11</f>
        <v>0</v>
      </c>
      <c r="EM11" s="32">
        <f>SUM(BV12:CY12)-CZ12+(SUM(BV11:CY11)-DB11)/1000</f>
        <v>0</v>
      </c>
      <c r="EN11" s="33">
        <f>SUM(BV11:CY11)/1000+DE11-EJ7</f>
        <v>0</v>
      </c>
      <c r="EO11" s="31">
        <f>DB11/1000+CZ12+DE11-DJ11</f>
        <v>0</v>
      </c>
      <c r="EP11" s="31">
        <f>SUM(DJ11:DS12)-DT11</f>
        <v>0</v>
      </c>
      <c r="EQ11" s="31">
        <f>+DT11+DY11+ED11-EK11</f>
        <v>0</v>
      </c>
      <c r="ER11" s="12">
        <f>IF(AND(COUNTA(DE11:EH12)=0,COUNTIF(EL11:EM11,"&lt;&gt;0")=0),0,1)</f>
        <v>1</v>
      </c>
      <c r="ES11" s="12">
        <f>IF(COUNTIF(EL11:EQ11,"&lt;&gt;0")=0,0,1)</f>
        <v>0</v>
      </c>
      <c r="ET11" s="12" t="str">
        <f>IF(AND(ES11=0,EK11&lt;&gt;0),$ES$2,$ET$2)</f>
        <v>確</v>
      </c>
      <c r="EU11" s="12" t="str">
        <f>IF(ET11=$ES$2,$ES$2,"")</f>
        <v>確</v>
      </c>
    </row>
    <row r="12" spans="1:148" ht="17.25" customHeight="1">
      <c r="A12" s="58"/>
      <c r="B12" s="320"/>
      <c r="C12" s="316"/>
      <c r="D12" s="138">
        <f>IF(BV12="","",BV12)</f>
        <v>8180</v>
      </c>
      <c r="E12" s="139"/>
      <c r="F12" s="139"/>
      <c r="G12" s="139"/>
      <c r="H12" s="140"/>
      <c r="I12" s="138">
        <f>IF(CA12="","",CA12)</f>
        <v>6394</v>
      </c>
      <c r="J12" s="139"/>
      <c r="K12" s="139"/>
      <c r="L12" s="139"/>
      <c r="M12" s="140"/>
      <c r="N12" s="138">
        <f>IF(CF12="","",CF12)</f>
        <v>10716</v>
      </c>
      <c r="O12" s="139"/>
      <c r="P12" s="139"/>
      <c r="Q12" s="139"/>
      <c r="R12" s="140"/>
      <c r="S12" s="138">
        <f>IF(CK12="","",CK12)</f>
        <v>9614</v>
      </c>
      <c r="T12" s="139"/>
      <c r="U12" s="139"/>
      <c r="V12" s="139"/>
      <c r="W12" s="140"/>
      <c r="X12" s="138">
        <f>IF(CP12="","",CP12)</f>
      </c>
      <c r="Y12" s="139"/>
      <c r="Z12" s="139"/>
      <c r="AA12" s="139"/>
      <c r="AB12" s="140"/>
      <c r="AC12" s="138">
        <f>IF(CU12="","",CU12)</f>
      </c>
      <c r="AD12" s="139"/>
      <c r="AE12" s="139"/>
      <c r="AF12" s="139"/>
      <c r="AG12" s="140"/>
      <c r="AH12" s="138">
        <f>IF(CZ12="","",CZ12)</f>
        <v>34904</v>
      </c>
      <c r="AI12" s="139"/>
      <c r="AJ12" s="139"/>
      <c r="AK12" s="139"/>
      <c r="AL12" s="140"/>
      <c r="AM12" s="339"/>
      <c r="AN12" s="340"/>
      <c r="AO12" s="340"/>
      <c r="AP12" s="340"/>
      <c r="AQ12" s="341"/>
      <c r="AR12" s="325"/>
      <c r="AS12" s="326"/>
      <c r="AT12" s="326"/>
      <c r="AU12" s="326"/>
      <c r="AV12" s="327"/>
      <c r="AW12" s="325"/>
      <c r="AX12" s="326"/>
      <c r="AY12" s="326"/>
      <c r="AZ12" s="326"/>
      <c r="BA12" s="327"/>
      <c r="BB12" s="325"/>
      <c r="BC12" s="326"/>
      <c r="BD12" s="326"/>
      <c r="BE12" s="326"/>
      <c r="BF12" s="327"/>
      <c r="BG12" s="325"/>
      <c r="BH12" s="326"/>
      <c r="BI12" s="326"/>
      <c r="BJ12" s="326"/>
      <c r="BK12" s="327"/>
      <c r="BL12" s="325"/>
      <c r="BM12" s="326"/>
      <c r="BN12" s="326"/>
      <c r="BO12" s="326"/>
      <c r="BP12" s="327"/>
      <c r="BQ12" s="74"/>
      <c r="BR12" s="135"/>
      <c r="BS12" s="241"/>
      <c r="BT12" s="316"/>
      <c r="BU12" s="176"/>
      <c r="BV12" s="209">
        <v>8180</v>
      </c>
      <c r="BW12" s="210"/>
      <c r="BX12" s="210"/>
      <c r="BY12" s="210"/>
      <c r="BZ12" s="211"/>
      <c r="CA12" s="209">
        <v>6394</v>
      </c>
      <c r="CB12" s="210"/>
      <c r="CC12" s="210"/>
      <c r="CD12" s="210"/>
      <c r="CE12" s="211"/>
      <c r="CF12" s="209">
        <v>10716</v>
      </c>
      <c r="CG12" s="210"/>
      <c r="CH12" s="210"/>
      <c r="CI12" s="210"/>
      <c r="CJ12" s="211"/>
      <c r="CK12" s="209">
        <v>9614</v>
      </c>
      <c r="CL12" s="210"/>
      <c r="CM12" s="210"/>
      <c r="CN12" s="210"/>
      <c r="CO12" s="211"/>
      <c r="CP12" s="209"/>
      <c r="CQ12" s="210"/>
      <c r="CR12" s="210"/>
      <c r="CS12" s="210"/>
      <c r="CT12" s="211"/>
      <c r="CU12" s="209"/>
      <c r="CV12" s="210"/>
      <c r="CW12" s="210"/>
      <c r="CX12" s="210"/>
      <c r="CY12" s="211"/>
      <c r="CZ12" s="209">
        <v>34904</v>
      </c>
      <c r="DA12" s="210"/>
      <c r="DB12" s="210"/>
      <c r="DC12" s="210"/>
      <c r="DD12" s="211"/>
      <c r="DE12" s="233"/>
      <c r="DF12" s="234"/>
      <c r="DG12" s="234"/>
      <c r="DH12" s="234"/>
      <c r="DI12" s="235"/>
      <c r="DJ12" s="245"/>
      <c r="DK12" s="246"/>
      <c r="DL12" s="246"/>
      <c r="DM12" s="246"/>
      <c r="DN12" s="247"/>
      <c r="DO12" s="245"/>
      <c r="DP12" s="246"/>
      <c r="DQ12" s="246"/>
      <c r="DR12" s="246"/>
      <c r="DS12" s="247"/>
      <c r="DT12" s="245"/>
      <c r="DU12" s="246"/>
      <c r="DV12" s="246"/>
      <c r="DW12" s="246"/>
      <c r="DX12" s="247"/>
      <c r="DY12" s="245"/>
      <c r="DZ12" s="246"/>
      <c r="EA12" s="246"/>
      <c r="EB12" s="246"/>
      <c r="EC12" s="247"/>
      <c r="ED12" s="245"/>
      <c r="EE12" s="246"/>
      <c r="EF12" s="246"/>
      <c r="EG12" s="246"/>
      <c r="EH12" s="247"/>
      <c r="EJ12" s="35"/>
      <c r="EK12" s="35"/>
      <c r="EL12" s="31"/>
      <c r="EM12" s="32"/>
      <c r="EN12" s="32"/>
      <c r="EO12" s="31"/>
      <c r="EP12" s="31"/>
      <c r="EQ12" s="31"/>
      <c r="ER12" s="12"/>
    </row>
    <row r="13" spans="1:148" ht="17.25" customHeight="1">
      <c r="A13" s="58"/>
      <c r="B13" s="61"/>
      <c r="C13" s="83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74"/>
      <c r="BT13" s="83"/>
      <c r="BU13" s="83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J13" s="12">
        <f>COUNTA(EJ11)</f>
        <v>1</v>
      </c>
      <c r="EK13" s="56">
        <f>IF(COUNTA(EK11:EK12)=EJ13,SUM(EK11:EK12),"")</f>
        <v>35309</v>
      </c>
      <c r="ER13" s="12"/>
    </row>
    <row r="14" spans="1:148" ht="17.25" customHeight="1">
      <c r="A14" s="58"/>
      <c r="B14" s="61"/>
      <c r="C14" s="293" t="s">
        <v>60</v>
      </c>
      <c r="D14" s="78"/>
      <c r="E14" s="78"/>
      <c r="F14" s="78"/>
      <c r="G14" s="78"/>
      <c r="H14" s="294"/>
      <c r="I14" s="186">
        <f>IF(CA14="","",CA14)</f>
        <v>35309</v>
      </c>
      <c r="J14" s="187"/>
      <c r="K14" s="187"/>
      <c r="L14" s="187"/>
      <c r="M14" s="188"/>
      <c r="N14" s="346" t="str">
        <f>CF14</f>
        <v>開票数　Ｂ</v>
      </c>
      <c r="O14" s="78"/>
      <c r="P14" s="78"/>
      <c r="Q14" s="78"/>
      <c r="R14" s="78"/>
      <c r="S14" s="78"/>
      <c r="T14" s="78"/>
      <c r="U14" s="78"/>
      <c r="V14" s="78"/>
      <c r="W14" s="294"/>
      <c r="X14" s="186">
        <f>IF(CP14="","",CP14)</f>
        <v>35309</v>
      </c>
      <c r="Y14" s="187"/>
      <c r="Z14" s="187"/>
      <c r="AA14" s="187"/>
      <c r="AB14" s="188"/>
      <c r="AC14" s="344" t="str">
        <f>CU14</f>
        <v>差引残数　Ａ－Ｂ</v>
      </c>
      <c r="AD14" s="78"/>
      <c r="AE14" s="78"/>
      <c r="AF14" s="78"/>
      <c r="AG14" s="78"/>
      <c r="AH14" s="78"/>
      <c r="AI14" s="78"/>
      <c r="AJ14" s="78"/>
      <c r="AK14" s="78"/>
      <c r="AL14" s="294"/>
      <c r="AM14" s="276">
        <f>IF(DE14=0,"",DE14)</f>
      </c>
      <c r="AN14" s="277"/>
      <c r="AO14" s="277"/>
      <c r="AP14" s="277"/>
      <c r="AQ14" s="278"/>
      <c r="AR14" s="282" t="str">
        <f>DJ14</f>
        <v>進捗率　B/A×100（％）</v>
      </c>
      <c r="AS14" s="282"/>
      <c r="AT14" s="282"/>
      <c r="AU14" s="282"/>
      <c r="AV14" s="282"/>
      <c r="AW14" s="282"/>
      <c r="AX14" s="282"/>
      <c r="AY14" s="282"/>
      <c r="AZ14" s="282"/>
      <c r="BA14" s="283"/>
      <c r="BB14" s="330">
        <f>DT14</f>
        <v>100</v>
      </c>
      <c r="BC14" s="331"/>
      <c r="BD14" s="331"/>
      <c r="BE14" s="331"/>
      <c r="BF14" s="332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74"/>
      <c r="BT14" s="293" t="s">
        <v>60</v>
      </c>
      <c r="BU14" s="78"/>
      <c r="BV14" s="78"/>
      <c r="BW14" s="78"/>
      <c r="BX14" s="78"/>
      <c r="BY14" s="78"/>
      <c r="BZ14" s="294"/>
      <c r="CA14" s="221">
        <v>35309</v>
      </c>
      <c r="CB14" s="222"/>
      <c r="CC14" s="222"/>
      <c r="CD14" s="222"/>
      <c r="CE14" s="223"/>
      <c r="CF14" s="293" t="s">
        <v>61</v>
      </c>
      <c r="CG14" s="78"/>
      <c r="CH14" s="78"/>
      <c r="CI14" s="78"/>
      <c r="CJ14" s="78"/>
      <c r="CK14" s="78"/>
      <c r="CL14" s="78"/>
      <c r="CM14" s="78"/>
      <c r="CN14" s="78"/>
      <c r="CO14" s="294"/>
      <c r="CP14" s="186">
        <f>IF(ED11="",CZ12,SUM(DT11:EH12))</f>
        <v>35309</v>
      </c>
      <c r="CQ14" s="187"/>
      <c r="CR14" s="187"/>
      <c r="CS14" s="187"/>
      <c r="CT14" s="188"/>
      <c r="CU14" s="78" t="s">
        <v>62</v>
      </c>
      <c r="CV14" s="78"/>
      <c r="CW14" s="78"/>
      <c r="CX14" s="78"/>
      <c r="CY14" s="78"/>
      <c r="CZ14" s="78"/>
      <c r="DA14" s="78"/>
      <c r="DB14" s="78"/>
      <c r="DC14" s="78"/>
      <c r="DD14" s="294"/>
      <c r="DE14" s="276">
        <f>CA14-CP14</f>
        <v>0</v>
      </c>
      <c r="DF14" s="277"/>
      <c r="DG14" s="277"/>
      <c r="DH14" s="277"/>
      <c r="DI14" s="278"/>
      <c r="DJ14" s="282" t="s">
        <v>140</v>
      </c>
      <c r="DK14" s="282"/>
      <c r="DL14" s="282"/>
      <c r="DM14" s="282"/>
      <c r="DN14" s="282"/>
      <c r="DO14" s="282"/>
      <c r="DP14" s="282"/>
      <c r="DQ14" s="282"/>
      <c r="DR14" s="282"/>
      <c r="DS14" s="283"/>
      <c r="DT14" s="286">
        <f>IF(ISERROR(CP14/CA14)=TRUE,0,CP14/CA14*100)</f>
        <v>100</v>
      </c>
      <c r="DU14" s="287"/>
      <c r="DV14" s="287"/>
      <c r="DW14" s="287"/>
      <c r="DX14" s="288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R14" s="12"/>
    </row>
    <row r="15" spans="1:148" ht="17.25" customHeight="1">
      <c r="A15" s="58"/>
      <c r="B15" s="61"/>
      <c r="C15" s="295"/>
      <c r="D15" s="296"/>
      <c r="E15" s="296"/>
      <c r="F15" s="296"/>
      <c r="G15" s="296"/>
      <c r="H15" s="297"/>
      <c r="I15" s="138"/>
      <c r="J15" s="139"/>
      <c r="K15" s="139"/>
      <c r="L15" s="139"/>
      <c r="M15" s="140"/>
      <c r="N15" s="295"/>
      <c r="O15" s="296"/>
      <c r="P15" s="296"/>
      <c r="Q15" s="296"/>
      <c r="R15" s="296"/>
      <c r="S15" s="296"/>
      <c r="T15" s="296"/>
      <c r="U15" s="296"/>
      <c r="V15" s="296"/>
      <c r="W15" s="297"/>
      <c r="X15" s="138"/>
      <c r="Y15" s="139"/>
      <c r="Z15" s="139"/>
      <c r="AA15" s="139"/>
      <c r="AB15" s="140"/>
      <c r="AC15" s="296"/>
      <c r="AD15" s="296"/>
      <c r="AE15" s="296"/>
      <c r="AF15" s="296"/>
      <c r="AG15" s="296"/>
      <c r="AH15" s="296"/>
      <c r="AI15" s="296"/>
      <c r="AJ15" s="296"/>
      <c r="AK15" s="296"/>
      <c r="AL15" s="297"/>
      <c r="AM15" s="279"/>
      <c r="AN15" s="280"/>
      <c r="AO15" s="280"/>
      <c r="AP15" s="280"/>
      <c r="AQ15" s="281"/>
      <c r="AR15" s="284"/>
      <c r="AS15" s="284"/>
      <c r="AT15" s="284"/>
      <c r="AU15" s="284"/>
      <c r="AV15" s="284"/>
      <c r="AW15" s="284"/>
      <c r="AX15" s="284"/>
      <c r="AY15" s="284"/>
      <c r="AZ15" s="284"/>
      <c r="BA15" s="285"/>
      <c r="BB15" s="333"/>
      <c r="BC15" s="334"/>
      <c r="BD15" s="334"/>
      <c r="BE15" s="334"/>
      <c r="BF15" s="33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74"/>
      <c r="BT15" s="295"/>
      <c r="BU15" s="296"/>
      <c r="BV15" s="296"/>
      <c r="BW15" s="296"/>
      <c r="BX15" s="296"/>
      <c r="BY15" s="296"/>
      <c r="BZ15" s="297"/>
      <c r="CA15" s="209"/>
      <c r="CB15" s="210"/>
      <c r="CC15" s="210"/>
      <c r="CD15" s="210"/>
      <c r="CE15" s="211"/>
      <c r="CF15" s="295"/>
      <c r="CG15" s="296"/>
      <c r="CH15" s="296"/>
      <c r="CI15" s="296"/>
      <c r="CJ15" s="296"/>
      <c r="CK15" s="296"/>
      <c r="CL15" s="296"/>
      <c r="CM15" s="296"/>
      <c r="CN15" s="296"/>
      <c r="CO15" s="297"/>
      <c r="CP15" s="138"/>
      <c r="CQ15" s="139"/>
      <c r="CR15" s="139"/>
      <c r="CS15" s="139"/>
      <c r="CT15" s="140"/>
      <c r="CU15" s="296"/>
      <c r="CV15" s="296"/>
      <c r="CW15" s="296"/>
      <c r="CX15" s="296"/>
      <c r="CY15" s="296"/>
      <c r="CZ15" s="296"/>
      <c r="DA15" s="296"/>
      <c r="DB15" s="296"/>
      <c r="DC15" s="296"/>
      <c r="DD15" s="297"/>
      <c r="DE15" s="279"/>
      <c r="DF15" s="280"/>
      <c r="DG15" s="280"/>
      <c r="DH15" s="280"/>
      <c r="DI15" s="281"/>
      <c r="DJ15" s="284"/>
      <c r="DK15" s="284"/>
      <c r="DL15" s="284"/>
      <c r="DM15" s="284"/>
      <c r="DN15" s="284"/>
      <c r="DO15" s="284"/>
      <c r="DP15" s="284"/>
      <c r="DQ15" s="284"/>
      <c r="DR15" s="284"/>
      <c r="DS15" s="285"/>
      <c r="DT15" s="289"/>
      <c r="DU15" s="290"/>
      <c r="DV15" s="290"/>
      <c r="DW15" s="290"/>
      <c r="DX15" s="291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R15" s="12"/>
    </row>
    <row r="16" spans="1:151" s="91" customFormat="1" ht="33.75" customHeight="1">
      <c r="A16" s="86"/>
      <c r="B16" s="68"/>
      <c r="C16" s="87"/>
      <c r="D16" s="87"/>
      <c r="E16" s="87"/>
      <c r="F16" s="87"/>
      <c r="G16" s="87"/>
      <c r="H16" s="87"/>
      <c r="I16" s="342">
        <f>CA16</f>
      </c>
      <c r="J16" s="343"/>
      <c r="K16" s="343"/>
      <c r="L16" s="343"/>
      <c r="M16" s="343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329">
        <f>DE16</f>
      </c>
      <c r="AN16" s="329"/>
      <c r="AO16" s="329"/>
      <c r="AP16" s="329"/>
      <c r="AQ16" s="32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329">
        <f>DT16</f>
      </c>
      <c r="BC16" s="329"/>
      <c r="BD16" s="329"/>
      <c r="BE16" s="329"/>
      <c r="BF16" s="329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74"/>
      <c r="BT16" s="87"/>
      <c r="BU16" s="87"/>
      <c r="BV16" s="87"/>
      <c r="BW16" s="87"/>
      <c r="BX16" s="87"/>
      <c r="BY16" s="87"/>
      <c r="BZ16" s="87"/>
      <c r="CA16" s="267">
        <f>IF(CA14=EK11,"",$EJ$2)</f>
      </c>
      <c r="CB16" s="267"/>
      <c r="CC16" s="267"/>
      <c r="CD16" s="267"/>
      <c r="CE16" s="26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92"/>
      <c r="CQ16" s="92"/>
      <c r="CR16" s="92"/>
      <c r="CS16" s="92"/>
      <c r="CT16" s="92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292">
        <f>+CA16</f>
      </c>
      <c r="DF16" s="292"/>
      <c r="DG16" s="292"/>
      <c r="DH16" s="292"/>
      <c r="DI16" s="292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292">
        <f>+CA16</f>
      </c>
      <c r="DU16" s="292"/>
      <c r="DV16" s="292"/>
      <c r="DW16" s="292"/>
      <c r="DX16" s="292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</row>
    <row r="17" spans="1:151" s="91" customFormat="1" ht="33.75" customHeight="1">
      <c r="A17" s="86"/>
      <c r="B17" s="68"/>
      <c r="C17" s="87"/>
      <c r="D17" s="87"/>
      <c r="E17" s="87"/>
      <c r="F17" s="87"/>
      <c r="G17" s="87"/>
      <c r="H17" s="87"/>
      <c r="I17" s="93"/>
      <c r="J17" s="94"/>
      <c r="K17" s="94"/>
      <c r="L17" s="94"/>
      <c r="M17" s="94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95"/>
      <c r="AN17" s="95"/>
      <c r="AO17" s="95"/>
      <c r="AP17" s="95"/>
      <c r="AQ17" s="95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95"/>
      <c r="BC17" s="95"/>
      <c r="BD17" s="95"/>
      <c r="BE17" s="95"/>
      <c r="BF17" s="95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74"/>
      <c r="BT17" s="87"/>
      <c r="BU17" s="87"/>
      <c r="BV17" s="87"/>
      <c r="BW17" s="87"/>
      <c r="BX17" s="87"/>
      <c r="BY17" s="87"/>
      <c r="BZ17" s="87"/>
      <c r="CA17" s="96"/>
      <c r="CB17" s="96"/>
      <c r="CC17" s="96"/>
      <c r="CD17" s="96"/>
      <c r="CE17" s="96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92"/>
      <c r="CQ17" s="92"/>
      <c r="CR17" s="92"/>
      <c r="CS17" s="92"/>
      <c r="CT17" s="92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97"/>
      <c r="DF17" s="97"/>
      <c r="DG17" s="97"/>
      <c r="DH17" s="97"/>
      <c r="DI17" s="97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97"/>
      <c r="DU17" s="97"/>
      <c r="DV17" s="97"/>
      <c r="DW17" s="97"/>
      <c r="DX17" s="97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J17" s="11" t="s">
        <v>1</v>
      </c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</row>
    <row r="18" spans="1:151" ht="18" customHeight="1">
      <c r="A18" s="75"/>
      <c r="B18" s="15"/>
      <c r="C18" s="61" t="str">
        <f>BT18</f>
        <v>③小松市選挙区　　定数４人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4"/>
      <c r="BT18" s="61" t="s">
        <v>105</v>
      </c>
      <c r="BU18" s="61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J18" s="13"/>
      <c r="EK18" s="14"/>
      <c r="EL18" s="135" t="s">
        <v>3</v>
      </c>
      <c r="EM18" s="135"/>
      <c r="EN18" s="135" t="s">
        <v>4</v>
      </c>
      <c r="EO18" s="135"/>
      <c r="EP18" s="135"/>
      <c r="EQ18" s="135"/>
      <c r="ER18" s="15"/>
      <c r="ES18" s="15"/>
      <c r="ET18" s="15"/>
      <c r="EU18" s="15"/>
    </row>
    <row r="19" spans="1:151" ht="17.25" customHeight="1">
      <c r="A19" s="58"/>
      <c r="C19" s="77"/>
      <c r="D19" s="38">
        <f>BV19</f>
        <v>1</v>
      </c>
      <c r="E19" s="39" t="str">
        <f>BW19</f>
        <v>(</v>
      </c>
      <c r="F19" s="78" t="str">
        <f>IF(BX19="","",BX19)</f>
        <v>無</v>
      </c>
      <c r="G19" s="78"/>
      <c r="H19" s="40" t="str">
        <f>BZ19</f>
        <v>)</v>
      </c>
      <c r="I19" s="38">
        <f>CA19</f>
        <v>2</v>
      </c>
      <c r="J19" s="39" t="str">
        <f>CB19</f>
        <v>(</v>
      </c>
      <c r="K19" s="78" t="str">
        <f>IF(CC19="","",CC19)</f>
        <v>新</v>
      </c>
      <c r="L19" s="78"/>
      <c r="M19" s="40" t="str">
        <f>CE19</f>
        <v>)</v>
      </c>
      <c r="N19" s="38">
        <f>CF19</f>
        <v>3</v>
      </c>
      <c r="O19" s="39" t="str">
        <f>CG19</f>
        <v>(</v>
      </c>
      <c r="P19" s="78" t="str">
        <f>IF(CH19="","",CH19)</f>
        <v>共</v>
      </c>
      <c r="Q19" s="78"/>
      <c r="R19" s="40" t="str">
        <f>CJ19</f>
        <v>)</v>
      </c>
      <c r="S19" s="38">
        <f>CK19</f>
        <v>4</v>
      </c>
      <c r="T19" s="39" t="str">
        <f>CL19</f>
        <v>(</v>
      </c>
      <c r="U19" s="78" t="str">
        <f>IF(CM19="","",CM19)</f>
        <v>無</v>
      </c>
      <c r="V19" s="78"/>
      <c r="W19" s="40" t="str">
        <f>CO19</f>
        <v>)</v>
      </c>
      <c r="X19" s="38">
        <f>CP19</f>
        <v>5</v>
      </c>
      <c r="Y19" s="39" t="str">
        <f>CQ19</f>
        <v>(</v>
      </c>
      <c r="Z19" s="78" t="str">
        <f>IF(CR19="","",CR19)</f>
        <v>自</v>
      </c>
      <c r="AA19" s="78"/>
      <c r="AB19" s="40" t="str">
        <f>CT19</f>
        <v>)</v>
      </c>
      <c r="AC19" s="38">
        <f>CU19</f>
        <v>6</v>
      </c>
      <c r="AD19" s="39" t="str">
        <f>CV19</f>
        <v>(</v>
      </c>
      <c r="AE19" s="78" t="str">
        <f>IF(CW19="","",CW19)</f>
        <v>自</v>
      </c>
      <c r="AF19" s="78"/>
      <c r="AG19" s="40" t="str">
        <f>CY19</f>
        <v>)</v>
      </c>
      <c r="AH19" s="258" t="str">
        <f>CZ19</f>
        <v>得　票
総　数</v>
      </c>
      <c r="AI19" s="259"/>
      <c r="AJ19" s="259"/>
      <c r="AK19" s="259"/>
      <c r="AL19" s="260"/>
      <c r="AM19" s="248" t="str">
        <f>DE19</f>
        <v>按分の際
切り捨て
られた数</v>
      </c>
      <c r="AN19" s="268"/>
      <c r="AO19" s="268"/>
      <c r="AP19" s="268"/>
      <c r="AQ19" s="269"/>
      <c r="AR19" s="248" t="str">
        <f>DJ19</f>
        <v>有　 効
投票数</v>
      </c>
      <c r="AS19" s="249"/>
      <c r="AT19" s="249"/>
      <c r="AU19" s="249"/>
      <c r="AV19" s="250"/>
      <c r="AW19" s="248" t="str">
        <f>DO19</f>
        <v>無　 効
投票数</v>
      </c>
      <c r="AX19" s="249"/>
      <c r="AY19" s="249"/>
      <c r="AZ19" s="249"/>
      <c r="BA19" s="250"/>
      <c r="BB19" s="248" t="str">
        <f>DT19</f>
        <v>投　 票
総　 数</v>
      </c>
      <c r="BC19" s="249"/>
      <c r="BD19" s="249"/>
      <c r="BE19" s="249"/>
      <c r="BF19" s="250"/>
      <c r="BG19" s="248" t="str">
        <f>DY19</f>
        <v>不受理</v>
      </c>
      <c r="BH19" s="249"/>
      <c r="BI19" s="249"/>
      <c r="BJ19" s="249"/>
      <c r="BK19" s="250"/>
      <c r="BL19" s="248" t="str">
        <f>ED19</f>
        <v>不足</v>
      </c>
      <c r="BM19" s="249"/>
      <c r="BN19" s="249"/>
      <c r="BO19" s="249"/>
      <c r="BP19" s="250"/>
      <c r="BQ19" s="74"/>
      <c r="BT19" s="77"/>
      <c r="BU19" s="77"/>
      <c r="BV19" s="38">
        <v>1</v>
      </c>
      <c r="BW19" s="39" t="s">
        <v>141</v>
      </c>
      <c r="BX19" s="191" t="s">
        <v>19</v>
      </c>
      <c r="BY19" s="191"/>
      <c r="BZ19" s="40" t="s">
        <v>67</v>
      </c>
      <c r="CA19" s="38">
        <v>2</v>
      </c>
      <c r="CB19" s="39" t="s">
        <v>68</v>
      </c>
      <c r="CC19" s="191" t="s">
        <v>18</v>
      </c>
      <c r="CD19" s="191"/>
      <c r="CE19" s="40" t="s">
        <v>65</v>
      </c>
      <c r="CF19" s="38">
        <v>3</v>
      </c>
      <c r="CG19" s="39" t="s">
        <v>66</v>
      </c>
      <c r="CH19" s="191" t="s">
        <v>36</v>
      </c>
      <c r="CI19" s="191"/>
      <c r="CJ19" s="40" t="s">
        <v>78</v>
      </c>
      <c r="CK19" s="38">
        <v>4</v>
      </c>
      <c r="CL19" s="39" t="s">
        <v>79</v>
      </c>
      <c r="CM19" s="191" t="s">
        <v>19</v>
      </c>
      <c r="CN19" s="191"/>
      <c r="CO19" s="40" t="s">
        <v>67</v>
      </c>
      <c r="CP19" s="38">
        <v>5</v>
      </c>
      <c r="CQ19" s="39" t="s">
        <v>68</v>
      </c>
      <c r="CR19" s="257" t="s">
        <v>20</v>
      </c>
      <c r="CS19" s="257"/>
      <c r="CT19" s="40" t="s">
        <v>69</v>
      </c>
      <c r="CU19" s="38">
        <v>6</v>
      </c>
      <c r="CV19" s="39" t="s">
        <v>70</v>
      </c>
      <c r="CW19" s="257" t="s">
        <v>20</v>
      </c>
      <c r="CX19" s="257"/>
      <c r="CY19" s="40" t="s">
        <v>69</v>
      </c>
      <c r="CZ19" s="258" t="s">
        <v>95</v>
      </c>
      <c r="DA19" s="259"/>
      <c r="DB19" s="259"/>
      <c r="DC19" s="259"/>
      <c r="DD19" s="260"/>
      <c r="DE19" s="248" t="s">
        <v>51</v>
      </c>
      <c r="DF19" s="268"/>
      <c r="DG19" s="268"/>
      <c r="DH19" s="268"/>
      <c r="DI19" s="269"/>
      <c r="DJ19" s="248" t="s">
        <v>96</v>
      </c>
      <c r="DK19" s="249"/>
      <c r="DL19" s="249"/>
      <c r="DM19" s="249"/>
      <c r="DN19" s="250"/>
      <c r="DO19" s="248" t="s">
        <v>97</v>
      </c>
      <c r="DP19" s="249"/>
      <c r="DQ19" s="249"/>
      <c r="DR19" s="249"/>
      <c r="DS19" s="250"/>
      <c r="DT19" s="248" t="s">
        <v>98</v>
      </c>
      <c r="DU19" s="249"/>
      <c r="DV19" s="249"/>
      <c r="DW19" s="249"/>
      <c r="DX19" s="250"/>
      <c r="DY19" s="248" t="s">
        <v>52</v>
      </c>
      <c r="DZ19" s="249"/>
      <c r="EA19" s="249"/>
      <c r="EB19" s="249"/>
      <c r="EC19" s="250"/>
      <c r="ED19" s="248" t="s">
        <v>99</v>
      </c>
      <c r="EE19" s="249"/>
      <c r="EF19" s="249"/>
      <c r="EG19" s="249"/>
      <c r="EH19" s="250"/>
      <c r="EJ19" s="192" t="s">
        <v>5</v>
      </c>
      <c r="EK19" s="193" t="s">
        <v>6</v>
      </c>
      <c r="EL19" s="189" t="s">
        <v>7</v>
      </c>
      <c r="EM19" s="189" t="s">
        <v>8</v>
      </c>
      <c r="EN19" s="189" t="s">
        <v>9</v>
      </c>
      <c r="EO19" s="189" t="s">
        <v>10</v>
      </c>
      <c r="EP19" s="189" t="s">
        <v>11</v>
      </c>
      <c r="EQ19" s="189" t="s">
        <v>12</v>
      </c>
      <c r="ER19" s="189" t="s">
        <v>3</v>
      </c>
      <c r="ES19" s="189" t="s">
        <v>4</v>
      </c>
      <c r="ET19" s="190"/>
      <c r="EU19" s="190"/>
    </row>
    <row r="20" spans="1:151" ht="17.25" customHeight="1">
      <c r="A20" s="58"/>
      <c r="C20" s="81"/>
      <c r="D20" s="49" t="str">
        <f>IF(BV20="","",BV20)</f>
        <v>山根 靖則</v>
      </c>
      <c r="E20" s="150"/>
      <c r="F20" s="150"/>
      <c r="G20" s="150"/>
      <c r="H20" s="147"/>
      <c r="I20" s="49" t="str">
        <f>IF(CA20="","",CA20)</f>
        <v>北　村</v>
      </c>
      <c r="J20" s="150"/>
      <c r="K20" s="150"/>
      <c r="L20" s="150"/>
      <c r="M20" s="147"/>
      <c r="N20" s="49" t="str">
        <f>IF(CF20="","",CF20)</f>
        <v>市　村</v>
      </c>
      <c r="O20" s="150"/>
      <c r="P20" s="150"/>
      <c r="Q20" s="150"/>
      <c r="R20" s="147"/>
      <c r="S20" s="49" t="str">
        <f>IF(CK20="","",CK20)</f>
        <v>北 栄一郎</v>
      </c>
      <c r="T20" s="150"/>
      <c r="U20" s="150"/>
      <c r="V20" s="150"/>
      <c r="W20" s="147"/>
      <c r="X20" s="49" t="str">
        <f>IF(CP20="","",CP20)</f>
        <v>藤　井</v>
      </c>
      <c r="Y20" s="150"/>
      <c r="Z20" s="150"/>
      <c r="AA20" s="150"/>
      <c r="AB20" s="147"/>
      <c r="AC20" s="49" t="str">
        <f>IF(CU20="","",CU20)</f>
        <v>福　村</v>
      </c>
      <c r="AD20" s="150"/>
      <c r="AE20" s="150"/>
      <c r="AF20" s="150"/>
      <c r="AG20" s="147"/>
      <c r="AH20" s="261"/>
      <c r="AI20" s="262"/>
      <c r="AJ20" s="262"/>
      <c r="AK20" s="262"/>
      <c r="AL20" s="263"/>
      <c r="AM20" s="270"/>
      <c r="AN20" s="271"/>
      <c r="AO20" s="271"/>
      <c r="AP20" s="271"/>
      <c r="AQ20" s="272"/>
      <c r="AR20" s="251"/>
      <c r="AS20" s="252"/>
      <c r="AT20" s="252"/>
      <c r="AU20" s="252"/>
      <c r="AV20" s="253"/>
      <c r="AW20" s="251"/>
      <c r="AX20" s="252"/>
      <c r="AY20" s="252"/>
      <c r="AZ20" s="252"/>
      <c r="BA20" s="253"/>
      <c r="BB20" s="251"/>
      <c r="BC20" s="252"/>
      <c r="BD20" s="252"/>
      <c r="BE20" s="252"/>
      <c r="BF20" s="253"/>
      <c r="BG20" s="251"/>
      <c r="BH20" s="252"/>
      <c r="BI20" s="252"/>
      <c r="BJ20" s="252"/>
      <c r="BK20" s="253"/>
      <c r="BL20" s="251"/>
      <c r="BM20" s="252"/>
      <c r="BN20" s="252"/>
      <c r="BO20" s="252"/>
      <c r="BP20" s="253"/>
      <c r="BQ20" s="74"/>
      <c r="BT20" s="81"/>
      <c r="BU20" s="81"/>
      <c r="BV20" s="199" t="s">
        <v>106</v>
      </c>
      <c r="BW20" s="200"/>
      <c r="BX20" s="200"/>
      <c r="BY20" s="200"/>
      <c r="BZ20" s="201"/>
      <c r="CA20" s="199" t="s">
        <v>107</v>
      </c>
      <c r="CB20" s="200"/>
      <c r="CC20" s="200"/>
      <c r="CD20" s="200"/>
      <c r="CE20" s="201"/>
      <c r="CF20" s="199" t="s">
        <v>108</v>
      </c>
      <c r="CG20" s="200"/>
      <c r="CH20" s="200"/>
      <c r="CI20" s="200"/>
      <c r="CJ20" s="201"/>
      <c r="CK20" s="199" t="s">
        <v>109</v>
      </c>
      <c r="CL20" s="200"/>
      <c r="CM20" s="200"/>
      <c r="CN20" s="200"/>
      <c r="CO20" s="201"/>
      <c r="CP20" s="199" t="s">
        <v>110</v>
      </c>
      <c r="CQ20" s="200"/>
      <c r="CR20" s="200"/>
      <c r="CS20" s="200"/>
      <c r="CT20" s="201"/>
      <c r="CU20" s="199" t="s">
        <v>111</v>
      </c>
      <c r="CV20" s="200"/>
      <c r="CW20" s="200"/>
      <c r="CX20" s="200"/>
      <c r="CY20" s="201"/>
      <c r="CZ20" s="261"/>
      <c r="DA20" s="262"/>
      <c r="DB20" s="262"/>
      <c r="DC20" s="262"/>
      <c r="DD20" s="263"/>
      <c r="DE20" s="270"/>
      <c r="DF20" s="271"/>
      <c r="DG20" s="271"/>
      <c r="DH20" s="271"/>
      <c r="DI20" s="272"/>
      <c r="DJ20" s="251"/>
      <c r="DK20" s="252"/>
      <c r="DL20" s="252"/>
      <c r="DM20" s="252"/>
      <c r="DN20" s="253"/>
      <c r="DO20" s="251"/>
      <c r="DP20" s="252"/>
      <c r="DQ20" s="252"/>
      <c r="DR20" s="252"/>
      <c r="DS20" s="253"/>
      <c r="DT20" s="251"/>
      <c r="DU20" s="252"/>
      <c r="DV20" s="252"/>
      <c r="DW20" s="252"/>
      <c r="DX20" s="253"/>
      <c r="DY20" s="251"/>
      <c r="DZ20" s="252"/>
      <c r="EA20" s="252"/>
      <c r="EB20" s="252"/>
      <c r="EC20" s="253"/>
      <c r="ED20" s="251"/>
      <c r="EE20" s="252"/>
      <c r="EF20" s="252"/>
      <c r="EG20" s="252"/>
      <c r="EH20" s="253"/>
      <c r="EJ20" s="192"/>
      <c r="EK20" s="194"/>
      <c r="EL20" s="189"/>
      <c r="EM20" s="189"/>
      <c r="EN20" s="189"/>
      <c r="EO20" s="189"/>
      <c r="EP20" s="189"/>
      <c r="EQ20" s="189"/>
      <c r="ER20" s="189"/>
      <c r="ES20" s="189"/>
      <c r="ET20" s="190"/>
      <c r="EU20" s="190"/>
    </row>
    <row r="21" spans="1:151" ht="17.25" customHeight="1">
      <c r="A21" s="58"/>
      <c r="C21" s="82"/>
      <c r="D21" s="141">
        <f>IF(BV21="","",BV21)</f>
      </c>
      <c r="E21" s="142"/>
      <c r="F21" s="142"/>
      <c r="G21" s="142"/>
      <c r="H21" s="143"/>
      <c r="I21" s="141" t="str">
        <f>IF(CA21="","",CA21)</f>
        <v>しげもり</v>
      </c>
      <c r="J21" s="142"/>
      <c r="K21" s="142"/>
      <c r="L21" s="142"/>
      <c r="M21" s="143"/>
      <c r="N21" s="141" t="str">
        <f>IF(CF21="","",CF21)</f>
        <v>けんじ</v>
      </c>
      <c r="O21" s="142"/>
      <c r="P21" s="142"/>
      <c r="Q21" s="142"/>
      <c r="R21" s="143"/>
      <c r="S21" s="141">
        <f>IF(CK21="","",CK21)</f>
      </c>
      <c r="T21" s="142"/>
      <c r="U21" s="142"/>
      <c r="V21" s="142"/>
      <c r="W21" s="143"/>
      <c r="X21" s="141" t="str">
        <f>IF(CP21="","",CP21)</f>
        <v>よしひろ</v>
      </c>
      <c r="Y21" s="142"/>
      <c r="Z21" s="142"/>
      <c r="AA21" s="142"/>
      <c r="AB21" s="143"/>
      <c r="AC21" s="141" t="str">
        <f>IF(CU21="","",CU21)</f>
        <v>あきら</v>
      </c>
      <c r="AD21" s="142"/>
      <c r="AE21" s="142"/>
      <c r="AF21" s="142"/>
      <c r="AG21" s="143"/>
      <c r="AH21" s="264"/>
      <c r="AI21" s="265"/>
      <c r="AJ21" s="265"/>
      <c r="AK21" s="265"/>
      <c r="AL21" s="266"/>
      <c r="AM21" s="273"/>
      <c r="AN21" s="274"/>
      <c r="AO21" s="274"/>
      <c r="AP21" s="274"/>
      <c r="AQ21" s="275"/>
      <c r="AR21" s="254"/>
      <c r="AS21" s="255"/>
      <c r="AT21" s="255"/>
      <c r="AU21" s="255"/>
      <c r="AV21" s="256"/>
      <c r="AW21" s="254"/>
      <c r="AX21" s="255"/>
      <c r="AY21" s="255"/>
      <c r="AZ21" s="255"/>
      <c r="BA21" s="256"/>
      <c r="BB21" s="254"/>
      <c r="BC21" s="255"/>
      <c r="BD21" s="255"/>
      <c r="BE21" s="255"/>
      <c r="BF21" s="256"/>
      <c r="BG21" s="254"/>
      <c r="BH21" s="255"/>
      <c r="BI21" s="255"/>
      <c r="BJ21" s="255"/>
      <c r="BK21" s="256"/>
      <c r="BL21" s="254"/>
      <c r="BM21" s="255"/>
      <c r="BN21" s="255"/>
      <c r="BO21" s="255"/>
      <c r="BP21" s="256"/>
      <c r="BQ21" s="74"/>
      <c r="BT21" s="82"/>
      <c r="BU21" s="82"/>
      <c r="BV21" s="202"/>
      <c r="BW21" s="203"/>
      <c r="BX21" s="203"/>
      <c r="BY21" s="203"/>
      <c r="BZ21" s="204"/>
      <c r="CA21" s="202" t="s">
        <v>142</v>
      </c>
      <c r="CB21" s="203"/>
      <c r="CC21" s="203"/>
      <c r="CD21" s="203"/>
      <c r="CE21" s="204"/>
      <c r="CF21" s="202" t="s">
        <v>73</v>
      </c>
      <c r="CG21" s="203"/>
      <c r="CH21" s="203"/>
      <c r="CI21" s="203"/>
      <c r="CJ21" s="204"/>
      <c r="CK21" s="202"/>
      <c r="CL21" s="203"/>
      <c r="CM21" s="203"/>
      <c r="CN21" s="203"/>
      <c r="CO21" s="204"/>
      <c r="CP21" s="202" t="s">
        <v>143</v>
      </c>
      <c r="CQ21" s="203"/>
      <c r="CR21" s="203"/>
      <c r="CS21" s="203"/>
      <c r="CT21" s="204"/>
      <c r="CU21" s="202" t="s">
        <v>144</v>
      </c>
      <c r="CV21" s="203"/>
      <c r="CW21" s="203"/>
      <c r="CX21" s="203"/>
      <c r="CY21" s="204"/>
      <c r="CZ21" s="264"/>
      <c r="DA21" s="265"/>
      <c r="DB21" s="265"/>
      <c r="DC21" s="265"/>
      <c r="DD21" s="266"/>
      <c r="DE21" s="273"/>
      <c r="DF21" s="274"/>
      <c r="DG21" s="274"/>
      <c r="DH21" s="274"/>
      <c r="DI21" s="275"/>
      <c r="DJ21" s="254"/>
      <c r="DK21" s="255"/>
      <c r="DL21" s="255"/>
      <c r="DM21" s="255"/>
      <c r="DN21" s="256"/>
      <c r="DO21" s="254"/>
      <c r="DP21" s="255"/>
      <c r="DQ21" s="255"/>
      <c r="DR21" s="255"/>
      <c r="DS21" s="256"/>
      <c r="DT21" s="254"/>
      <c r="DU21" s="255"/>
      <c r="DV21" s="255"/>
      <c r="DW21" s="255"/>
      <c r="DX21" s="256"/>
      <c r="DY21" s="254"/>
      <c r="DZ21" s="255"/>
      <c r="EA21" s="255"/>
      <c r="EB21" s="255"/>
      <c r="EC21" s="256"/>
      <c r="ED21" s="254"/>
      <c r="EE21" s="255"/>
      <c r="EF21" s="255"/>
      <c r="EG21" s="255"/>
      <c r="EH21" s="256"/>
      <c r="EJ21" s="192"/>
      <c r="EK21" s="195"/>
      <c r="EL21" s="189"/>
      <c r="EM21" s="189"/>
      <c r="EN21" s="189"/>
      <c r="EO21" s="189"/>
      <c r="EP21" s="189"/>
      <c r="EQ21" s="189"/>
      <c r="ER21" s="189"/>
      <c r="ES21" s="189"/>
      <c r="ET21" s="190"/>
      <c r="EU21" s="190"/>
    </row>
    <row r="22" spans="1:151" ht="17.25" customHeight="1">
      <c r="A22" s="58"/>
      <c r="B22" s="320">
        <f>BS22</f>
      </c>
      <c r="C22" s="315" t="str">
        <f>BT22</f>
        <v>小松市</v>
      </c>
      <c r="D22" s="136"/>
      <c r="E22" s="137"/>
      <c r="F22" s="148">
        <f>IF(BX22="","",BX22)</f>
      </c>
      <c r="G22" s="148"/>
      <c r="H22" s="149"/>
      <c r="I22" s="136"/>
      <c r="J22" s="137"/>
      <c r="K22" s="148">
        <f>IF(CC22="","",CC22)</f>
      </c>
      <c r="L22" s="148"/>
      <c r="M22" s="149"/>
      <c r="N22" s="136"/>
      <c r="O22" s="137"/>
      <c r="P22" s="148">
        <f>IF(CH22="","",CH22)</f>
      </c>
      <c r="Q22" s="148"/>
      <c r="R22" s="149"/>
      <c r="S22" s="136"/>
      <c r="T22" s="137"/>
      <c r="U22" s="148">
        <f>IF(CM22="","",CM22)</f>
      </c>
      <c r="V22" s="148"/>
      <c r="W22" s="149"/>
      <c r="X22" s="136"/>
      <c r="Y22" s="137"/>
      <c r="Z22" s="148">
        <f>IF(CR22="","",CR22)</f>
      </c>
      <c r="AA22" s="148"/>
      <c r="AB22" s="149"/>
      <c r="AC22" s="136"/>
      <c r="AD22" s="137"/>
      <c r="AE22" s="148">
        <f>IF(CW22="","",CW22)</f>
      </c>
      <c r="AF22" s="148"/>
      <c r="AG22" s="149"/>
      <c r="AH22" s="136"/>
      <c r="AI22" s="137"/>
      <c r="AJ22" s="148">
        <f>IF(DB22="","",DB22)</f>
      </c>
      <c r="AK22" s="148"/>
      <c r="AL22" s="149"/>
      <c r="AM22" s="336">
        <f>IF(DE22="","",DE22)</f>
        <v>0</v>
      </c>
      <c r="AN22" s="337"/>
      <c r="AO22" s="337"/>
      <c r="AP22" s="337"/>
      <c r="AQ22" s="338"/>
      <c r="AR22" s="322">
        <f>IF(DJ22="","",DJ22)</f>
        <v>55912</v>
      </c>
      <c r="AS22" s="323"/>
      <c r="AT22" s="323"/>
      <c r="AU22" s="323"/>
      <c r="AV22" s="324"/>
      <c r="AW22" s="322">
        <f>IF(DO22="","",DO22)</f>
        <v>830</v>
      </c>
      <c r="AX22" s="323"/>
      <c r="AY22" s="323"/>
      <c r="AZ22" s="323"/>
      <c r="BA22" s="324"/>
      <c r="BB22" s="322">
        <f>IF(DT22="","",DT22)</f>
        <v>56742</v>
      </c>
      <c r="BC22" s="323"/>
      <c r="BD22" s="323"/>
      <c r="BE22" s="323"/>
      <c r="BF22" s="324"/>
      <c r="BG22" s="322">
        <f>IF(DY22="","",DY22)</f>
        <v>0</v>
      </c>
      <c r="BH22" s="323"/>
      <c r="BI22" s="323"/>
      <c r="BJ22" s="323"/>
      <c r="BK22" s="324"/>
      <c r="BL22" s="322">
        <f>IF(ED22="","",ED22)</f>
        <v>0</v>
      </c>
      <c r="BM22" s="323"/>
      <c r="BN22" s="323"/>
      <c r="BO22" s="323"/>
      <c r="BP22" s="324"/>
      <c r="BQ22" s="74"/>
      <c r="BR22" s="135" t="str">
        <f>IF(COUNTA(BU22:EH23)=0,"",IF(COUNTA(BV22:EH23)=0,$EK$1,IF(COUNTA(BU22)=0,$EK$1,IF(AND(ER22=0,COUNTA(DE22:EH23)=0),$EJ$1,IF(AND(ES22=0,COUNTA(DE22:EH23)=6),$EJ$1,$EK$1)))))</f>
        <v>OK</v>
      </c>
      <c r="BS22" s="241">
        <f>IF($BT$1=7,EU22,"")</f>
      </c>
      <c r="BT22" s="315" t="s">
        <v>112</v>
      </c>
      <c r="BU22" s="175">
        <v>3</v>
      </c>
      <c r="BV22" s="205"/>
      <c r="BW22" s="206"/>
      <c r="BX22" s="207"/>
      <c r="BY22" s="207"/>
      <c r="BZ22" s="208"/>
      <c r="CA22" s="205"/>
      <c r="CB22" s="206"/>
      <c r="CC22" s="207"/>
      <c r="CD22" s="207"/>
      <c r="CE22" s="208"/>
      <c r="CF22" s="205"/>
      <c r="CG22" s="206"/>
      <c r="CH22" s="207"/>
      <c r="CI22" s="207"/>
      <c r="CJ22" s="208"/>
      <c r="CK22" s="205"/>
      <c r="CL22" s="206"/>
      <c r="CM22" s="207"/>
      <c r="CN22" s="207"/>
      <c r="CO22" s="208"/>
      <c r="CP22" s="205"/>
      <c r="CQ22" s="206"/>
      <c r="CR22" s="207"/>
      <c r="CS22" s="207"/>
      <c r="CT22" s="208"/>
      <c r="CU22" s="205"/>
      <c r="CV22" s="206"/>
      <c r="CW22" s="207"/>
      <c r="CX22" s="207"/>
      <c r="CY22" s="208"/>
      <c r="CZ22" s="205"/>
      <c r="DA22" s="206"/>
      <c r="DB22" s="207"/>
      <c r="DC22" s="207"/>
      <c r="DD22" s="208"/>
      <c r="DE22" s="230">
        <v>0</v>
      </c>
      <c r="DF22" s="231"/>
      <c r="DG22" s="231"/>
      <c r="DH22" s="231"/>
      <c r="DI22" s="232"/>
      <c r="DJ22" s="242">
        <v>55912</v>
      </c>
      <c r="DK22" s="243"/>
      <c r="DL22" s="243"/>
      <c r="DM22" s="243"/>
      <c r="DN22" s="244"/>
      <c r="DO22" s="242">
        <v>830</v>
      </c>
      <c r="DP22" s="243"/>
      <c r="DQ22" s="243"/>
      <c r="DR22" s="243"/>
      <c r="DS22" s="244"/>
      <c r="DT22" s="242">
        <v>56742</v>
      </c>
      <c r="DU22" s="243"/>
      <c r="DV22" s="243"/>
      <c r="DW22" s="243"/>
      <c r="DX22" s="244"/>
      <c r="DY22" s="242">
        <v>0</v>
      </c>
      <c r="DZ22" s="243"/>
      <c r="EA22" s="243"/>
      <c r="EB22" s="243"/>
      <c r="EC22" s="244"/>
      <c r="ED22" s="242">
        <v>0</v>
      </c>
      <c r="EE22" s="243"/>
      <c r="EF22" s="243"/>
      <c r="EG22" s="243"/>
      <c r="EH22" s="244"/>
      <c r="EJ22" s="29">
        <v>3</v>
      </c>
      <c r="EK22" s="30">
        <v>56742</v>
      </c>
      <c r="EL22" s="31">
        <f>+BU22-EJ22</f>
        <v>0</v>
      </c>
      <c r="EM22" s="32">
        <f>SUM(BV23:CY23)-CZ23+(SUM(BV22:CY22)-DB22)/1000</f>
        <v>0</v>
      </c>
      <c r="EN22" s="33">
        <f>SUM(BV22:CY22)/1000+DE22-EJ18</f>
        <v>0</v>
      </c>
      <c r="EO22" s="31">
        <f>DB22/1000+CZ23+DE22-DJ22</f>
        <v>0</v>
      </c>
      <c r="EP22" s="31">
        <f>SUM(DJ22:DS23)-DT22</f>
        <v>0</v>
      </c>
      <c r="EQ22" s="31">
        <f>+DT22+DY22+ED22-EK22</f>
        <v>0</v>
      </c>
      <c r="ER22" s="12">
        <f>IF(AND(COUNTA(DE22:EH23)=0,COUNTIF(EL22:EM22,"&lt;&gt;0")=0),0,1)</f>
        <v>1</v>
      </c>
      <c r="ES22" s="12">
        <f>IF(COUNTIF(EL22:EQ22,"&lt;&gt;0")=0,0,1)</f>
        <v>0</v>
      </c>
      <c r="ET22" s="12" t="str">
        <f>IF(AND(ES22=0,EK22&lt;&gt;0),$ES$2,$ET$2)</f>
        <v>確</v>
      </c>
      <c r="EU22" s="12" t="str">
        <f>IF(ET22=$ES$2,$ES$2,"")</f>
        <v>確</v>
      </c>
    </row>
    <row r="23" spans="1:148" ht="17.25" customHeight="1">
      <c r="A23" s="58"/>
      <c r="B23" s="320"/>
      <c r="C23" s="316"/>
      <c r="D23" s="138">
        <f>IF(BV23="","",BV23)</f>
        <v>11766</v>
      </c>
      <c r="E23" s="139"/>
      <c r="F23" s="139"/>
      <c r="G23" s="139"/>
      <c r="H23" s="140"/>
      <c r="I23" s="138">
        <f>IF(CA23="","",CA23)</f>
        <v>9866</v>
      </c>
      <c r="J23" s="139"/>
      <c r="K23" s="139"/>
      <c r="L23" s="139"/>
      <c r="M23" s="140"/>
      <c r="N23" s="138">
        <f>IF(CF23="","",CF23)</f>
        <v>1340</v>
      </c>
      <c r="O23" s="139"/>
      <c r="P23" s="139"/>
      <c r="Q23" s="139"/>
      <c r="R23" s="140"/>
      <c r="S23" s="138">
        <f>IF(CK23="","",CK23)</f>
        <v>7184</v>
      </c>
      <c r="T23" s="139"/>
      <c r="U23" s="139"/>
      <c r="V23" s="139"/>
      <c r="W23" s="140"/>
      <c r="X23" s="138">
        <f>IF(CP23="","",CP23)</f>
        <v>14585</v>
      </c>
      <c r="Y23" s="139"/>
      <c r="Z23" s="139"/>
      <c r="AA23" s="139"/>
      <c r="AB23" s="140"/>
      <c r="AC23" s="138">
        <f>IF(CU23="","",CU23)</f>
        <v>11171</v>
      </c>
      <c r="AD23" s="139"/>
      <c r="AE23" s="139"/>
      <c r="AF23" s="139"/>
      <c r="AG23" s="140"/>
      <c r="AH23" s="138">
        <f>IF(CZ23="","",CZ23)</f>
        <v>55912</v>
      </c>
      <c r="AI23" s="139"/>
      <c r="AJ23" s="139"/>
      <c r="AK23" s="139"/>
      <c r="AL23" s="140"/>
      <c r="AM23" s="339"/>
      <c r="AN23" s="340"/>
      <c r="AO23" s="340"/>
      <c r="AP23" s="340"/>
      <c r="AQ23" s="341"/>
      <c r="AR23" s="325"/>
      <c r="AS23" s="326"/>
      <c r="AT23" s="326"/>
      <c r="AU23" s="326"/>
      <c r="AV23" s="327"/>
      <c r="AW23" s="325"/>
      <c r="AX23" s="326"/>
      <c r="AY23" s="326"/>
      <c r="AZ23" s="326"/>
      <c r="BA23" s="327"/>
      <c r="BB23" s="325"/>
      <c r="BC23" s="326"/>
      <c r="BD23" s="326"/>
      <c r="BE23" s="326"/>
      <c r="BF23" s="327"/>
      <c r="BG23" s="325"/>
      <c r="BH23" s="326"/>
      <c r="BI23" s="326"/>
      <c r="BJ23" s="326"/>
      <c r="BK23" s="327"/>
      <c r="BL23" s="325"/>
      <c r="BM23" s="326"/>
      <c r="BN23" s="326"/>
      <c r="BO23" s="326"/>
      <c r="BP23" s="327"/>
      <c r="BQ23" s="74"/>
      <c r="BR23" s="135"/>
      <c r="BS23" s="241"/>
      <c r="BT23" s="316"/>
      <c r="BU23" s="176"/>
      <c r="BV23" s="209">
        <v>11766</v>
      </c>
      <c r="BW23" s="210"/>
      <c r="BX23" s="210"/>
      <c r="BY23" s="210"/>
      <c r="BZ23" s="211"/>
      <c r="CA23" s="209">
        <v>9866</v>
      </c>
      <c r="CB23" s="210"/>
      <c r="CC23" s="210"/>
      <c r="CD23" s="210"/>
      <c r="CE23" s="211"/>
      <c r="CF23" s="209">
        <v>1340</v>
      </c>
      <c r="CG23" s="210"/>
      <c r="CH23" s="210"/>
      <c r="CI23" s="210"/>
      <c r="CJ23" s="211"/>
      <c r="CK23" s="209">
        <v>7184</v>
      </c>
      <c r="CL23" s="210"/>
      <c r="CM23" s="210"/>
      <c r="CN23" s="210"/>
      <c r="CO23" s="211"/>
      <c r="CP23" s="209">
        <v>14585</v>
      </c>
      <c r="CQ23" s="210"/>
      <c r="CR23" s="210"/>
      <c r="CS23" s="210"/>
      <c r="CT23" s="211"/>
      <c r="CU23" s="209">
        <v>11171</v>
      </c>
      <c r="CV23" s="210"/>
      <c r="CW23" s="210"/>
      <c r="CX23" s="210"/>
      <c r="CY23" s="211"/>
      <c r="CZ23" s="209">
        <v>55912</v>
      </c>
      <c r="DA23" s="210"/>
      <c r="DB23" s="210"/>
      <c r="DC23" s="210"/>
      <c r="DD23" s="211"/>
      <c r="DE23" s="233"/>
      <c r="DF23" s="234"/>
      <c r="DG23" s="234"/>
      <c r="DH23" s="234"/>
      <c r="DI23" s="235"/>
      <c r="DJ23" s="245"/>
      <c r="DK23" s="246"/>
      <c r="DL23" s="246"/>
      <c r="DM23" s="246"/>
      <c r="DN23" s="247"/>
      <c r="DO23" s="245"/>
      <c r="DP23" s="246"/>
      <c r="DQ23" s="246"/>
      <c r="DR23" s="246"/>
      <c r="DS23" s="247"/>
      <c r="DT23" s="245"/>
      <c r="DU23" s="246"/>
      <c r="DV23" s="246"/>
      <c r="DW23" s="246"/>
      <c r="DX23" s="247"/>
      <c r="DY23" s="245"/>
      <c r="DZ23" s="246"/>
      <c r="EA23" s="246"/>
      <c r="EB23" s="246"/>
      <c r="EC23" s="247"/>
      <c r="ED23" s="245"/>
      <c r="EE23" s="246"/>
      <c r="EF23" s="246"/>
      <c r="EG23" s="246"/>
      <c r="EH23" s="247"/>
      <c r="EJ23" s="35"/>
      <c r="EK23" s="35"/>
      <c r="EL23" s="31"/>
      <c r="EM23" s="32"/>
      <c r="EN23" s="32"/>
      <c r="EO23" s="31"/>
      <c r="EP23" s="31"/>
      <c r="EQ23" s="31"/>
      <c r="ER23" s="12"/>
    </row>
    <row r="24" spans="1:148" ht="17.25" customHeight="1">
      <c r="A24" s="58"/>
      <c r="B24" s="61"/>
      <c r="C24" s="83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74"/>
      <c r="BT24" s="83"/>
      <c r="BU24" s="83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J24" s="12">
        <f>COUNTA(EJ22)</f>
        <v>1</v>
      </c>
      <c r="EK24" s="56">
        <f>IF(COUNTA(EK22:EK23)=EJ24,SUM(EK22:EK23),"")</f>
        <v>56742</v>
      </c>
      <c r="ER24" s="12"/>
    </row>
    <row r="25" spans="1:148" ht="17.25" customHeight="1">
      <c r="A25" s="58"/>
      <c r="B25" s="61"/>
      <c r="C25" s="293" t="s">
        <v>60</v>
      </c>
      <c r="D25" s="78"/>
      <c r="E25" s="78"/>
      <c r="F25" s="78"/>
      <c r="G25" s="78"/>
      <c r="H25" s="294"/>
      <c r="I25" s="186">
        <f>IF(CA25="","",CA25)</f>
        <v>56742</v>
      </c>
      <c r="J25" s="187"/>
      <c r="K25" s="187"/>
      <c r="L25" s="187"/>
      <c r="M25" s="188"/>
      <c r="N25" s="346" t="str">
        <f>CF25</f>
        <v>開票数　Ｂ</v>
      </c>
      <c r="O25" s="78"/>
      <c r="P25" s="78"/>
      <c r="Q25" s="78"/>
      <c r="R25" s="78"/>
      <c r="S25" s="78"/>
      <c r="T25" s="78"/>
      <c r="U25" s="78"/>
      <c r="V25" s="78"/>
      <c r="W25" s="294"/>
      <c r="X25" s="186">
        <f>IF(CP25="","",CP25)</f>
        <v>56742</v>
      </c>
      <c r="Y25" s="187"/>
      <c r="Z25" s="187"/>
      <c r="AA25" s="187"/>
      <c r="AB25" s="188"/>
      <c r="AC25" s="344" t="str">
        <f>CU25</f>
        <v>差引残数　Ａ－Ｂ</v>
      </c>
      <c r="AD25" s="78"/>
      <c r="AE25" s="78"/>
      <c r="AF25" s="78"/>
      <c r="AG25" s="78"/>
      <c r="AH25" s="78"/>
      <c r="AI25" s="78"/>
      <c r="AJ25" s="78"/>
      <c r="AK25" s="78"/>
      <c r="AL25" s="294"/>
      <c r="AM25" s="276">
        <f>IF(DE25=0,"",DE25)</f>
      </c>
      <c r="AN25" s="277"/>
      <c r="AO25" s="277"/>
      <c r="AP25" s="277"/>
      <c r="AQ25" s="278"/>
      <c r="AR25" s="282" t="str">
        <f>DJ25</f>
        <v>進捗率　B/A×100（％）</v>
      </c>
      <c r="AS25" s="282"/>
      <c r="AT25" s="282"/>
      <c r="AU25" s="282"/>
      <c r="AV25" s="282"/>
      <c r="AW25" s="282"/>
      <c r="AX25" s="282"/>
      <c r="AY25" s="282"/>
      <c r="AZ25" s="282"/>
      <c r="BA25" s="283"/>
      <c r="BB25" s="330">
        <f>DT25</f>
        <v>100</v>
      </c>
      <c r="BC25" s="331"/>
      <c r="BD25" s="331"/>
      <c r="BE25" s="331"/>
      <c r="BF25" s="332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74"/>
      <c r="BT25" s="293" t="s">
        <v>60</v>
      </c>
      <c r="BU25" s="78"/>
      <c r="BV25" s="78"/>
      <c r="BW25" s="78"/>
      <c r="BX25" s="78"/>
      <c r="BY25" s="78"/>
      <c r="BZ25" s="294"/>
      <c r="CA25" s="221">
        <v>56742</v>
      </c>
      <c r="CB25" s="222"/>
      <c r="CC25" s="222"/>
      <c r="CD25" s="222"/>
      <c r="CE25" s="223"/>
      <c r="CF25" s="293" t="s">
        <v>61</v>
      </c>
      <c r="CG25" s="78"/>
      <c r="CH25" s="78"/>
      <c r="CI25" s="78"/>
      <c r="CJ25" s="78"/>
      <c r="CK25" s="78"/>
      <c r="CL25" s="78"/>
      <c r="CM25" s="78"/>
      <c r="CN25" s="78"/>
      <c r="CO25" s="294"/>
      <c r="CP25" s="186">
        <f>IF(ED22="",CZ23,SUM(DT22:EH23))</f>
        <v>56742</v>
      </c>
      <c r="CQ25" s="187"/>
      <c r="CR25" s="187"/>
      <c r="CS25" s="187"/>
      <c r="CT25" s="188"/>
      <c r="CU25" s="78" t="s">
        <v>62</v>
      </c>
      <c r="CV25" s="78"/>
      <c r="CW25" s="78"/>
      <c r="CX25" s="78"/>
      <c r="CY25" s="78"/>
      <c r="CZ25" s="78"/>
      <c r="DA25" s="78"/>
      <c r="DB25" s="78"/>
      <c r="DC25" s="78"/>
      <c r="DD25" s="294"/>
      <c r="DE25" s="276">
        <f>CA25-CP25</f>
        <v>0</v>
      </c>
      <c r="DF25" s="277"/>
      <c r="DG25" s="277"/>
      <c r="DH25" s="277"/>
      <c r="DI25" s="278"/>
      <c r="DJ25" s="282" t="s">
        <v>140</v>
      </c>
      <c r="DK25" s="282"/>
      <c r="DL25" s="282"/>
      <c r="DM25" s="282"/>
      <c r="DN25" s="282"/>
      <c r="DO25" s="282"/>
      <c r="DP25" s="282"/>
      <c r="DQ25" s="282"/>
      <c r="DR25" s="282"/>
      <c r="DS25" s="283"/>
      <c r="DT25" s="286">
        <f>IF(ISERROR(CP25/CA25)=TRUE,0,CP25/CA25*100)</f>
        <v>100</v>
      </c>
      <c r="DU25" s="287"/>
      <c r="DV25" s="287"/>
      <c r="DW25" s="287"/>
      <c r="DX25" s="288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R25" s="12"/>
    </row>
    <row r="26" spans="1:148" ht="17.25" customHeight="1">
      <c r="A26" s="58"/>
      <c r="B26" s="61"/>
      <c r="C26" s="295"/>
      <c r="D26" s="296"/>
      <c r="E26" s="296"/>
      <c r="F26" s="296"/>
      <c r="G26" s="296"/>
      <c r="H26" s="297"/>
      <c r="I26" s="138"/>
      <c r="J26" s="139"/>
      <c r="K26" s="139"/>
      <c r="L26" s="139"/>
      <c r="M26" s="140"/>
      <c r="N26" s="295"/>
      <c r="O26" s="296"/>
      <c r="P26" s="296"/>
      <c r="Q26" s="296"/>
      <c r="R26" s="296"/>
      <c r="S26" s="296"/>
      <c r="T26" s="296"/>
      <c r="U26" s="296"/>
      <c r="V26" s="296"/>
      <c r="W26" s="297"/>
      <c r="X26" s="138"/>
      <c r="Y26" s="139"/>
      <c r="Z26" s="139"/>
      <c r="AA26" s="139"/>
      <c r="AB26" s="140"/>
      <c r="AC26" s="296"/>
      <c r="AD26" s="296"/>
      <c r="AE26" s="296"/>
      <c r="AF26" s="296"/>
      <c r="AG26" s="296"/>
      <c r="AH26" s="296"/>
      <c r="AI26" s="296"/>
      <c r="AJ26" s="296"/>
      <c r="AK26" s="296"/>
      <c r="AL26" s="297"/>
      <c r="AM26" s="279"/>
      <c r="AN26" s="280"/>
      <c r="AO26" s="280"/>
      <c r="AP26" s="280"/>
      <c r="AQ26" s="281"/>
      <c r="AR26" s="284"/>
      <c r="AS26" s="284"/>
      <c r="AT26" s="284"/>
      <c r="AU26" s="284"/>
      <c r="AV26" s="284"/>
      <c r="AW26" s="284"/>
      <c r="AX26" s="284"/>
      <c r="AY26" s="284"/>
      <c r="AZ26" s="284"/>
      <c r="BA26" s="285"/>
      <c r="BB26" s="333"/>
      <c r="BC26" s="334"/>
      <c r="BD26" s="334"/>
      <c r="BE26" s="334"/>
      <c r="BF26" s="33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74"/>
      <c r="BT26" s="295"/>
      <c r="BU26" s="296"/>
      <c r="BV26" s="296"/>
      <c r="BW26" s="296"/>
      <c r="BX26" s="296"/>
      <c r="BY26" s="296"/>
      <c r="BZ26" s="297"/>
      <c r="CA26" s="209"/>
      <c r="CB26" s="210"/>
      <c r="CC26" s="210"/>
      <c r="CD26" s="210"/>
      <c r="CE26" s="211"/>
      <c r="CF26" s="295"/>
      <c r="CG26" s="296"/>
      <c r="CH26" s="296"/>
      <c r="CI26" s="296"/>
      <c r="CJ26" s="296"/>
      <c r="CK26" s="296"/>
      <c r="CL26" s="296"/>
      <c r="CM26" s="296"/>
      <c r="CN26" s="296"/>
      <c r="CO26" s="297"/>
      <c r="CP26" s="138"/>
      <c r="CQ26" s="139"/>
      <c r="CR26" s="139"/>
      <c r="CS26" s="139"/>
      <c r="CT26" s="140"/>
      <c r="CU26" s="296"/>
      <c r="CV26" s="296"/>
      <c r="CW26" s="296"/>
      <c r="CX26" s="296"/>
      <c r="CY26" s="296"/>
      <c r="CZ26" s="296"/>
      <c r="DA26" s="296"/>
      <c r="DB26" s="296"/>
      <c r="DC26" s="296"/>
      <c r="DD26" s="297"/>
      <c r="DE26" s="279"/>
      <c r="DF26" s="280"/>
      <c r="DG26" s="280"/>
      <c r="DH26" s="280"/>
      <c r="DI26" s="281"/>
      <c r="DJ26" s="284"/>
      <c r="DK26" s="284"/>
      <c r="DL26" s="284"/>
      <c r="DM26" s="284"/>
      <c r="DN26" s="284"/>
      <c r="DO26" s="284"/>
      <c r="DP26" s="284"/>
      <c r="DQ26" s="284"/>
      <c r="DR26" s="284"/>
      <c r="DS26" s="285"/>
      <c r="DT26" s="289"/>
      <c r="DU26" s="290"/>
      <c r="DV26" s="290"/>
      <c r="DW26" s="290"/>
      <c r="DX26" s="291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R26" s="12"/>
    </row>
    <row r="27" spans="1:151" s="91" customFormat="1" ht="34.5" customHeight="1">
      <c r="A27" s="86"/>
      <c r="B27" s="68"/>
      <c r="C27" s="87"/>
      <c r="D27" s="87"/>
      <c r="E27" s="87"/>
      <c r="F27" s="87"/>
      <c r="G27" s="87"/>
      <c r="H27" s="87"/>
      <c r="I27" s="342">
        <f>CA27</f>
      </c>
      <c r="J27" s="342"/>
      <c r="K27" s="342"/>
      <c r="L27" s="342"/>
      <c r="M27" s="342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329">
        <f>DE27</f>
      </c>
      <c r="AN27" s="329"/>
      <c r="AO27" s="329"/>
      <c r="AP27" s="329"/>
      <c r="AQ27" s="329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329">
        <f>DT27</f>
      </c>
      <c r="BC27" s="329"/>
      <c r="BD27" s="329"/>
      <c r="BE27" s="329"/>
      <c r="BF27" s="329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74"/>
      <c r="BT27" s="87"/>
      <c r="BU27" s="87"/>
      <c r="BV27" s="87"/>
      <c r="BW27" s="87"/>
      <c r="BX27" s="87"/>
      <c r="BY27" s="87"/>
      <c r="BZ27" s="87"/>
      <c r="CA27" s="267">
        <f>IF(CA25=EK22,"",$EJ$2)</f>
      </c>
      <c r="CB27" s="267"/>
      <c r="CC27" s="267"/>
      <c r="CD27" s="267"/>
      <c r="CE27" s="26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92"/>
      <c r="CQ27" s="92"/>
      <c r="CR27" s="92"/>
      <c r="CS27" s="92"/>
      <c r="CT27" s="92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292">
        <f>+CA27</f>
      </c>
      <c r="DF27" s="292"/>
      <c r="DG27" s="292"/>
      <c r="DH27" s="292"/>
      <c r="DI27" s="292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292">
        <f>+CA27</f>
      </c>
      <c r="DU27" s="292"/>
      <c r="DV27" s="292"/>
      <c r="DW27" s="292"/>
      <c r="DX27" s="292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J27" s="101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</row>
    <row r="28" spans="2:148" ht="34.5" customHeight="1">
      <c r="B28" s="61"/>
      <c r="C28" s="87"/>
      <c r="D28" s="87"/>
      <c r="E28" s="87"/>
      <c r="F28" s="87"/>
      <c r="G28" s="87"/>
      <c r="H28" s="87"/>
      <c r="I28" s="347"/>
      <c r="J28" s="348"/>
      <c r="K28" s="348"/>
      <c r="L28" s="348"/>
      <c r="M28" s="34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328"/>
      <c r="AN28" s="328"/>
      <c r="AO28" s="328"/>
      <c r="AP28" s="328"/>
      <c r="AQ28" s="328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328"/>
      <c r="BC28" s="328"/>
      <c r="BD28" s="328"/>
      <c r="BE28" s="328"/>
      <c r="BF28" s="328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T28" s="87"/>
      <c r="BU28" s="87"/>
      <c r="BV28" s="87"/>
      <c r="BW28" s="87"/>
      <c r="BX28" s="87"/>
      <c r="BY28" s="87"/>
      <c r="BZ28" s="87"/>
      <c r="CA28" s="317"/>
      <c r="CB28" s="317"/>
      <c r="CC28" s="317"/>
      <c r="CD28" s="317"/>
      <c r="CE28" s="31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92"/>
      <c r="CQ28" s="92"/>
      <c r="CR28" s="92"/>
      <c r="CS28" s="92"/>
      <c r="CT28" s="92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318"/>
      <c r="DF28" s="318"/>
      <c r="DG28" s="318"/>
      <c r="DH28" s="318"/>
      <c r="DI28" s="318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318"/>
      <c r="DU28" s="318"/>
      <c r="DV28" s="318"/>
      <c r="DW28" s="318"/>
      <c r="DX28" s="318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1"/>
      <c r="EJ28" s="11" t="s">
        <v>1</v>
      </c>
      <c r="ER28" s="12"/>
    </row>
    <row r="29" spans="1:151" ht="18" customHeight="1">
      <c r="A29" s="75"/>
      <c r="B29" s="15"/>
      <c r="C29" s="61" t="str">
        <f>BT29</f>
        <v>④羽咋市羽咋郡南部選挙区　　定数２人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102"/>
      <c r="BT29" s="61" t="s">
        <v>113</v>
      </c>
      <c r="BU29" s="61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J29" s="13"/>
      <c r="EK29" s="14"/>
      <c r="EL29" s="135" t="s">
        <v>3</v>
      </c>
      <c r="EM29" s="135"/>
      <c r="EN29" s="135" t="s">
        <v>4</v>
      </c>
      <c r="EO29" s="135"/>
      <c r="EP29" s="135"/>
      <c r="EQ29" s="135"/>
      <c r="ER29" s="15"/>
      <c r="ES29" s="15"/>
      <c r="ET29" s="15"/>
      <c r="EU29" s="15"/>
    </row>
    <row r="30" spans="1:151" ht="17.25" customHeight="1">
      <c r="A30" s="58"/>
      <c r="C30" s="77"/>
      <c r="D30" s="38">
        <f>BV30</f>
        <v>1</v>
      </c>
      <c r="E30" s="39" t="str">
        <f>BW30</f>
        <v>(</v>
      </c>
      <c r="F30" s="78" t="str">
        <f>IF(BX30="","",BX30)</f>
        <v>自</v>
      </c>
      <c r="G30" s="78"/>
      <c r="H30" s="40" t="str">
        <f>BZ30</f>
        <v>)</v>
      </c>
      <c r="I30" s="38">
        <f>CA30</f>
        <v>2</v>
      </c>
      <c r="J30" s="39" t="str">
        <f>CB30</f>
        <v>(</v>
      </c>
      <c r="K30" s="78" t="str">
        <f>IF(CC30="","",CC30)</f>
        <v>自</v>
      </c>
      <c r="L30" s="78"/>
      <c r="M30" s="40" t="str">
        <f>CE30</f>
        <v>)</v>
      </c>
      <c r="N30" s="38">
        <f>CF30</f>
        <v>3</v>
      </c>
      <c r="O30" s="39" t="str">
        <f>CG30</f>
        <v>(</v>
      </c>
      <c r="P30" s="78" t="str">
        <f>IF(CH30="","",CH30)</f>
        <v>諸</v>
      </c>
      <c r="Q30" s="78"/>
      <c r="R30" s="40" t="str">
        <f>CJ30</f>
        <v>)</v>
      </c>
      <c r="S30" s="38">
        <f>CK30</f>
        <v>4</v>
      </c>
      <c r="T30" s="39" t="str">
        <f>CL30</f>
        <v>(</v>
      </c>
      <c r="U30" s="78">
        <f>IF(CM30="","",CM30)</f>
      </c>
      <c r="V30" s="78"/>
      <c r="W30" s="40" t="str">
        <f>CO30</f>
        <v>)</v>
      </c>
      <c r="X30" s="38">
        <f>CP30</f>
        <v>5</v>
      </c>
      <c r="Y30" s="39" t="str">
        <f>CQ30</f>
        <v>(</v>
      </c>
      <c r="Z30" s="78">
        <f>IF(CR30="","",CR30)</f>
      </c>
      <c r="AA30" s="78"/>
      <c r="AB30" s="40" t="str">
        <f>CT30</f>
        <v>)</v>
      </c>
      <c r="AC30" s="38">
        <f>CU30</f>
        <v>6</v>
      </c>
      <c r="AD30" s="39" t="str">
        <f>CV30</f>
        <v>(</v>
      </c>
      <c r="AE30" s="78">
        <f>IF(CW30="","",CW30)</f>
      </c>
      <c r="AF30" s="78"/>
      <c r="AG30" s="40" t="str">
        <f>CY30</f>
        <v>)</v>
      </c>
      <c r="AH30" s="258" t="str">
        <f>CZ30</f>
        <v>得　票
総　数</v>
      </c>
      <c r="AI30" s="259"/>
      <c r="AJ30" s="259"/>
      <c r="AK30" s="259"/>
      <c r="AL30" s="260"/>
      <c r="AM30" s="248" t="str">
        <f>DE30</f>
        <v>按分の際
切り捨て
られた数</v>
      </c>
      <c r="AN30" s="268"/>
      <c r="AO30" s="268"/>
      <c r="AP30" s="268"/>
      <c r="AQ30" s="269"/>
      <c r="AR30" s="248" t="str">
        <f>DJ30</f>
        <v>有　 効
投票数</v>
      </c>
      <c r="AS30" s="249"/>
      <c r="AT30" s="249"/>
      <c r="AU30" s="249"/>
      <c r="AV30" s="250"/>
      <c r="AW30" s="248" t="str">
        <f>DO30</f>
        <v>無　 効
投票数</v>
      </c>
      <c r="AX30" s="249"/>
      <c r="AY30" s="249"/>
      <c r="AZ30" s="249"/>
      <c r="BA30" s="250"/>
      <c r="BB30" s="248" t="str">
        <f>DT30</f>
        <v>投　 票
総　 数</v>
      </c>
      <c r="BC30" s="249"/>
      <c r="BD30" s="249"/>
      <c r="BE30" s="249"/>
      <c r="BF30" s="250"/>
      <c r="BG30" s="248" t="str">
        <f>DY30</f>
        <v>不受理</v>
      </c>
      <c r="BH30" s="249"/>
      <c r="BI30" s="249"/>
      <c r="BJ30" s="249"/>
      <c r="BK30" s="250"/>
      <c r="BL30" s="248" t="str">
        <f>ED30</f>
        <v>不足</v>
      </c>
      <c r="BM30" s="249"/>
      <c r="BN30" s="249"/>
      <c r="BO30" s="249"/>
      <c r="BP30" s="250"/>
      <c r="BT30" s="77"/>
      <c r="BU30" s="77"/>
      <c r="BV30" s="38">
        <v>1</v>
      </c>
      <c r="BW30" s="39" t="s">
        <v>145</v>
      </c>
      <c r="BX30" s="191" t="s">
        <v>20</v>
      </c>
      <c r="BY30" s="191"/>
      <c r="BZ30" s="40" t="s">
        <v>69</v>
      </c>
      <c r="CA30" s="38">
        <v>2</v>
      </c>
      <c r="CB30" s="39" t="s">
        <v>70</v>
      </c>
      <c r="CC30" s="191" t="s">
        <v>20</v>
      </c>
      <c r="CD30" s="191"/>
      <c r="CE30" s="40" t="s">
        <v>69</v>
      </c>
      <c r="CF30" s="38">
        <v>3</v>
      </c>
      <c r="CG30" s="39" t="s">
        <v>70</v>
      </c>
      <c r="CH30" s="191" t="s">
        <v>114</v>
      </c>
      <c r="CI30" s="191"/>
      <c r="CJ30" s="40" t="s">
        <v>65</v>
      </c>
      <c r="CK30" s="38">
        <v>4</v>
      </c>
      <c r="CL30" s="39" t="s">
        <v>66</v>
      </c>
      <c r="CM30" s="191"/>
      <c r="CN30" s="191"/>
      <c r="CO30" s="40" t="s">
        <v>65</v>
      </c>
      <c r="CP30" s="38">
        <v>5</v>
      </c>
      <c r="CQ30" s="39" t="s">
        <v>66</v>
      </c>
      <c r="CR30" s="257"/>
      <c r="CS30" s="257"/>
      <c r="CT30" s="40" t="s">
        <v>65</v>
      </c>
      <c r="CU30" s="38">
        <v>6</v>
      </c>
      <c r="CV30" s="39" t="s">
        <v>66</v>
      </c>
      <c r="CW30" s="257"/>
      <c r="CX30" s="257"/>
      <c r="CY30" s="40" t="s">
        <v>65</v>
      </c>
      <c r="CZ30" s="258" t="s">
        <v>95</v>
      </c>
      <c r="DA30" s="259"/>
      <c r="DB30" s="259"/>
      <c r="DC30" s="259"/>
      <c r="DD30" s="260"/>
      <c r="DE30" s="248" t="s">
        <v>51</v>
      </c>
      <c r="DF30" s="268"/>
      <c r="DG30" s="268"/>
      <c r="DH30" s="268"/>
      <c r="DI30" s="269"/>
      <c r="DJ30" s="248" t="s">
        <v>96</v>
      </c>
      <c r="DK30" s="249"/>
      <c r="DL30" s="249"/>
      <c r="DM30" s="249"/>
      <c r="DN30" s="250"/>
      <c r="DO30" s="248" t="s">
        <v>97</v>
      </c>
      <c r="DP30" s="249"/>
      <c r="DQ30" s="249"/>
      <c r="DR30" s="249"/>
      <c r="DS30" s="250"/>
      <c r="DT30" s="248" t="s">
        <v>98</v>
      </c>
      <c r="DU30" s="249"/>
      <c r="DV30" s="249"/>
      <c r="DW30" s="249"/>
      <c r="DX30" s="250"/>
      <c r="DY30" s="248" t="s">
        <v>52</v>
      </c>
      <c r="DZ30" s="249"/>
      <c r="EA30" s="249"/>
      <c r="EB30" s="249"/>
      <c r="EC30" s="250"/>
      <c r="ED30" s="248" t="s">
        <v>99</v>
      </c>
      <c r="EE30" s="249"/>
      <c r="EF30" s="249"/>
      <c r="EG30" s="249"/>
      <c r="EH30" s="250"/>
      <c r="EJ30" s="192" t="s">
        <v>5</v>
      </c>
      <c r="EK30" s="193" t="s">
        <v>6</v>
      </c>
      <c r="EL30" s="189" t="s">
        <v>7</v>
      </c>
      <c r="EM30" s="189" t="s">
        <v>8</v>
      </c>
      <c r="EN30" s="189" t="s">
        <v>9</v>
      </c>
      <c r="EO30" s="189" t="s">
        <v>10</v>
      </c>
      <c r="EP30" s="189" t="s">
        <v>11</v>
      </c>
      <c r="EQ30" s="189" t="s">
        <v>12</v>
      </c>
      <c r="ER30" s="189" t="s">
        <v>3</v>
      </c>
      <c r="ES30" s="189" t="s">
        <v>4</v>
      </c>
      <c r="ET30" s="190"/>
      <c r="EU30" s="190"/>
    </row>
    <row r="31" spans="1:151" ht="17.25" customHeight="1">
      <c r="A31" s="58"/>
      <c r="C31" s="81"/>
      <c r="D31" s="49" t="str">
        <f>IF(BV31="","",BV31)</f>
        <v>稲　村</v>
      </c>
      <c r="E31" s="150"/>
      <c r="F31" s="150"/>
      <c r="G31" s="150"/>
      <c r="H31" s="147"/>
      <c r="I31" s="49" t="str">
        <f>IF(CA31="","",CA31)</f>
        <v>小　倉</v>
      </c>
      <c r="J31" s="150"/>
      <c r="K31" s="150"/>
      <c r="L31" s="150"/>
      <c r="M31" s="147"/>
      <c r="N31" s="49" t="str">
        <f>IF(CF31="","",CF31)</f>
        <v>家　田</v>
      </c>
      <c r="O31" s="150"/>
      <c r="P31" s="150"/>
      <c r="Q31" s="150"/>
      <c r="R31" s="147"/>
      <c r="S31" s="49">
        <f>IF(CK31="","",CK31)</f>
      </c>
      <c r="T31" s="150"/>
      <c r="U31" s="150"/>
      <c r="V31" s="150"/>
      <c r="W31" s="147"/>
      <c r="X31" s="49">
        <f>IF(CP31="","",CP31)</f>
      </c>
      <c r="Y31" s="150"/>
      <c r="Z31" s="150"/>
      <c r="AA31" s="150"/>
      <c r="AB31" s="147"/>
      <c r="AC31" s="49">
        <f>IF(CU31="","",CU31)</f>
      </c>
      <c r="AD31" s="150"/>
      <c r="AE31" s="150"/>
      <c r="AF31" s="150"/>
      <c r="AG31" s="147"/>
      <c r="AH31" s="261"/>
      <c r="AI31" s="262"/>
      <c r="AJ31" s="262"/>
      <c r="AK31" s="262"/>
      <c r="AL31" s="263"/>
      <c r="AM31" s="270"/>
      <c r="AN31" s="271"/>
      <c r="AO31" s="271"/>
      <c r="AP31" s="271"/>
      <c r="AQ31" s="272"/>
      <c r="AR31" s="251"/>
      <c r="AS31" s="252"/>
      <c r="AT31" s="252"/>
      <c r="AU31" s="252"/>
      <c r="AV31" s="253"/>
      <c r="AW31" s="251"/>
      <c r="AX31" s="252"/>
      <c r="AY31" s="252"/>
      <c r="AZ31" s="252"/>
      <c r="BA31" s="253"/>
      <c r="BB31" s="251"/>
      <c r="BC31" s="252"/>
      <c r="BD31" s="252"/>
      <c r="BE31" s="252"/>
      <c r="BF31" s="253"/>
      <c r="BG31" s="251"/>
      <c r="BH31" s="252"/>
      <c r="BI31" s="252"/>
      <c r="BJ31" s="252"/>
      <c r="BK31" s="253"/>
      <c r="BL31" s="251"/>
      <c r="BM31" s="252"/>
      <c r="BN31" s="252"/>
      <c r="BO31" s="252"/>
      <c r="BP31" s="253"/>
      <c r="BT31" s="103"/>
      <c r="BU31" s="81"/>
      <c r="BV31" s="199" t="s">
        <v>115</v>
      </c>
      <c r="BW31" s="200"/>
      <c r="BX31" s="200"/>
      <c r="BY31" s="200"/>
      <c r="BZ31" s="201"/>
      <c r="CA31" s="199" t="s">
        <v>116</v>
      </c>
      <c r="CB31" s="200"/>
      <c r="CC31" s="200"/>
      <c r="CD31" s="200"/>
      <c r="CE31" s="201"/>
      <c r="CF31" s="199" t="s">
        <v>117</v>
      </c>
      <c r="CG31" s="200"/>
      <c r="CH31" s="200"/>
      <c r="CI31" s="200"/>
      <c r="CJ31" s="201"/>
      <c r="CK31" s="199"/>
      <c r="CL31" s="200"/>
      <c r="CM31" s="200"/>
      <c r="CN31" s="200"/>
      <c r="CO31" s="201"/>
      <c r="CP31" s="199"/>
      <c r="CQ31" s="200"/>
      <c r="CR31" s="200"/>
      <c r="CS31" s="200"/>
      <c r="CT31" s="201"/>
      <c r="CU31" s="199"/>
      <c r="CV31" s="200"/>
      <c r="CW31" s="200"/>
      <c r="CX31" s="200"/>
      <c r="CY31" s="201"/>
      <c r="CZ31" s="261"/>
      <c r="DA31" s="262"/>
      <c r="DB31" s="262"/>
      <c r="DC31" s="262"/>
      <c r="DD31" s="263"/>
      <c r="DE31" s="270"/>
      <c r="DF31" s="271"/>
      <c r="DG31" s="271"/>
      <c r="DH31" s="271"/>
      <c r="DI31" s="272"/>
      <c r="DJ31" s="251"/>
      <c r="DK31" s="252"/>
      <c r="DL31" s="252"/>
      <c r="DM31" s="252"/>
      <c r="DN31" s="253"/>
      <c r="DO31" s="251"/>
      <c r="DP31" s="252"/>
      <c r="DQ31" s="252"/>
      <c r="DR31" s="252"/>
      <c r="DS31" s="253"/>
      <c r="DT31" s="251"/>
      <c r="DU31" s="252"/>
      <c r="DV31" s="252"/>
      <c r="DW31" s="252"/>
      <c r="DX31" s="253"/>
      <c r="DY31" s="251"/>
      <c r="DZ31" s="252"/>
      <c r="EA31" s="252"/>
      <c r="EB31" s="252"/>
      <c r="EC31" s="253"/>
      <c r="ED31" s="251"/>
      <c r="EE31" s="252"/>
      <c r="EF31" s="252"/>
      <c r="EG31" s="252"/>
      <c r="EH31" s="253"/>
      <c r="EJ31" s="192"/>
      <c r="EK31" s="194"/>
      <c r="EL31" s="189"/>
      <c r="EM31" s="189"/>
      <c r="EN31" s="189"/>
      <c r="EO31" s="189"/>
      <c r="EP31" s="189"/>
      <c r="EQ31" s="189"/>
      <c r="ER31" s="189"/>
      <c r="ES31" s="189"/>
      <c r="ET31" s="190"/>
      <c r="EU31" s="190"/>
    </row>
    <row r="32" spans="1:151" ht="17.25" customHeight="1">
      <c r="A32" s="58"/>
      <c r="C32" s="82"/>
      <c r="D32" s="141" t="str">
        <f>IF(BV32="","",BV32)</f>
        <v>たけお</v>
      </c>
      <c r="E32" s="142"/>
      <c r="F32" s="142"/>
      <c r="G32" s="142"/>
      <c r="H32" s="143"/>
      <c r="I32" s="141" t="str">
        <f>IF(CA32="","",CA32)</f>
        <v>ひろみ</v>
      </c>
      <c r="J32" s="142"/>
      <c r="K32" s="142"/>
      <c r="L32" s="142"/>
      <c r="M32" s="143"/>
      <c r="N32" s="141" t="str">
        <f>IF(CF32="","",CF32)</f>
        <v>とおる</v>
      </c>
      <c r="O32" s="142"/>
      <c r="P32" s="142"/>
      <c r="Q32" s="142"/>
      <c r="R32" s="143"/>
      <c r="S32" s="141">
        <f>IF(CK32="","",CK32)</f>
      </c>
      <c r="T32" s="142"/>
      <c r="U32" s="142"/>
      <c r="V32" s="142"/>
      <c r="W32" s="143"/>
      <c r="X32" s="141">
        <f>IF(CP32="","",CP32)</f>
      </c>
      <c r="Y32" s="142"/>
      <c r="Z32" s="142"/>
      <c r="AA32" s="142"/>
      <c r="AB32" s="143"/>
      <c r="AC32" s="141">
        <f>IF(CU32="","",CU32)</f>
      </c>
      <c r="AD32" s="142"/>
      <c r="AE32" s="142"/>
      <c r="AF32" s="142"/>
      <c r="AG32" s="143"/>
      <c r="AH32" s="264"/>
      <c r="AI32" s="265"/>
      <c r="AJ32" s="265"/>
      <c r="AK32" s="265"/>
      <c r="AL32" s="266"/>
      <c r="AM32" s="273"/>
      <c r="AN32" s="274"/>
      <c r="AO32" s="274"/>
      <c r="AP32" s="274"/>
      <c r="AQ32" s="275"/>
      <c r="AR32" s="254"/>
      <c r="AS32" s="255"/>
      <c r="AT32" s="255"/>
      <c r="AU32" s="255"/>
      <c r="AV32" s="256"/>
      <c r="AW32" s="254"/>
      <c r="AX32" s="255"/>
      <c r="AY32" s="255"/>
      <c r="AZ32" s="255"/>
      <c r="BA32" s="256"/>
      <c r="BB32" s="254"/>
      <c r="BC32" s="255"/>
      <c r="BD32" s="255"/>
      <c r="BE32" s="255"/>
      <c r="BF32" s="256"/>
      <c r="BG32" s="254"/>
      <c r="BH32" s="255"/>
      <c r="BI32" s="255"/>
      <c r="BJ32" s="255"/>
      <c r="BK32" s="256"/>
      <c r="BL32" s="254"/>
      <c r="BM32" s="255"/>
      <c r="BN32" s="255"/>
      <c r="BO32" s="255"/>
      <c r="BP32" s="256"/>
      <c r="BT32" s="82"/>
      <c r="BU32" s="82"/>
      <c r="BV32" s="202" t="s">
        <v>146</v>
      </c>
      <c r="BW32" s="203"/>
      <c r="BX32" s="203"/>
      <c r="BY32" s="203"/>
      <c r="BZ32" s="204"/>
      <c r="CA32" s="202" t="s">
        <v>147</v>
      </c>
      <c r="CB32" s="203"/>
      <c r="CC32" s="203"/>
      <c r="CD32" s="203"/>
      <c r="CE32" s="204"/>
      <c r="CF32" s="202" t="s">
        <v>148</v>
      </c>
      <c r="CG32" s="203"/>
      <c r="CH32" s="203"/>
      <c r="CI32" s="203"/>
      <c r="CJ32" s="204"/>
      <c r="CK32" s="202"/>
      <c r="CL32" s="203"/>
      <c r="CM32" s="203"/>
      <c r="CN32" s="203"/>
      <c r="CO32" s="204"/>
      <c r="CP32" s="202"/>
      <c r="CQ32" s="203"/>
      <c r="CR32" s="203"/>
      <c r="CS32" s="203"/>
      <c r="CT32" s="204"/>
      <c r="CU32" s="202"/>
      <c r="CV32" s="203"/>
      <c r="CW32" s="203"/>
      <c r="CX32" s="203"/>
      <c r="CY32" s="204"/>
      <c r="CZ32" s="264"/>
      <c r="DA32" s="265"/>
      <c r="DB32" s="265"/>
      <c r="DC32" s="265"/>
      <c r="DD32" s="266"/>
      <c r="DE32" s="273"/>
      <c r="DF32" s="274"/>
      <c r="DG32" s="274"/>
      <c r="DH32" s="274"/>
      <c r="DI32" s="275"/>
      <c r="DJ32" s="254"/>
      <c r="DK32" s="255"/>
      <c r="DL32" s="255"/>
      <c r="DM32" s="255"/>
      <c r="DN32" s="256"/>
      <c r="DO32" s="254"/>
      <c r="DP32" s="255"/>
      <c r="DQ32" s="255"/>
      <c r="DR32" s="255"/>
      <c r="DS32" s="256"/>
      <c r="DT32" s="254"/>
      <c r="DU32" s="255"/>
      <c r="DV32" s="255"/>
      <c r="DW32" s="255"/>
      <c r="DX32" s="256"/>
      <c r="DY32" s="254"/>
      <c r="DZ32" s="255"/>
      <c r="EA32" s="255"/>
      <c r="EB32" s="255"/>
      <c r="EC32" s="256"/>
      <c r="ED32" s="254"/>
      <c r="EE32" s="255"/>
      <c r="EF32" s="255"/>
      <c r="EG32" s="255"/>
      <c r="EH32" s="256"/>
      <c r="EJ32" s="192"/>
      <c r="EK32" s="195"/>
      <c r="EL32" s="189"/>
      <c r="EM32" s="189"/>
      <c r="EN32" s="189"/>
      <c r="EO32" s="189"/>
      <c r="EP32" s="189"/>
      <c r="EQ32" s="189"/>
      <c r="ER32" s="189"/>
      <c r="ES32" s="189"/>
      <c r="ET32" s="190"/>
      <c r="EU32" s="190"/>
    </row>
    <row r="33" spans="1:151" ht="17.25" customHeight="1">
      <c r="A33" s="58"/>
      <c r="B33" s="320">
        <f>BS33</f>
      </c>
      <c r="C33" s="315" t="str">
        <f>BT33</f>
        <v>羽 咋 市</v>
      </c>
      <c r="D33" s="136"/>
      <c r="E33" s="137"/>
      <c r="F33" s="148">
        <f>IF(BX33="","",BX33)</f>
      </c>
      <c r="G33" s="148"/>
      <c r="H33" s="149"/>
      <c r="I33" s="136"/>
      <c r="J33" s="137"/>
      <c r="K33" s="148">
        <f>IF(CC33="","",CC33)</f>
      </c>
      <c r="L33" s="148"/>
      <c r="M33" s="149"/>
      <c r="N33" s="136"/>
      <c r="O33" s="137"/>
      <c r="P33" s="148">
        <f>IF(CH33="","",CH33)</f>
      </c>
      <c r="Q33" s="148"/>
      <c r="R33" s="149"/>
      <c r="S33" s="136"/>
      <c r="T33" s="137"/>
      <c r="U33" s="148">
        <f>IF(CM33="","",CM33)</f>
      </c>
      <c r="V33" s="148"/>
      <c r="W33" s="149"/>
      <c r="X33" s="136"/>
      <c r="Y33" s="137"/>
      <c r="Z33" s="148">
        <f>IF(CR33="","",CR33)</f>
      </c>
      <c r="AA33" s="148"/>
      <c r="AB33" s="149"/>
      <c r="AC33" s="136"/>
      <c r="AD33" s="137"/>
      <c r="AE33" s="148">
        <f>IF(CW33="","",CW33)</f>
      </c>
      <c r="AF33" s="148"/>
      <c r="AG33" s="149"/>
      <c r="AH33" s="136"/>
      <c r="AI33" s="137"/>
      <c r="AJ33" s="148">
        <f>IF(DB33="","",DB33)</f>
      </c>
      <c r="AK33" s="148"/>
      <c r="AL33" s="149"/>
      <c r="AM33" s="336">
        <f>IF(DE33="","",DE33)</f>
        <v>0</v>
      </c>
      <c r="AN33" s="337"/>
      <c r="AO33" s="337"/>
      <c r="AP33" s="337"/>
      <c r="AQ33" s="338"/>
      <c r="AR33" s="322">
        <f>IF(DJ33="","",DJ33)</f>
        <v>10212</v>
      </c>
      <c r="AS33" s="323"/>
      <c r="AT33" s="323"/>
      <c r="AU33" s="323"/>
      <c r="AV33" s="324"/>
      <c r="AW33" s="322">
        <f>IF(DO33="","",DO33)</f>
        <v>328</v>
      </c>
      <c r="AX33" s="323"/>
      <c r="AY33" s="323"/>
      <c r="AZ33" s="323"/>
      <c r="BA33" s="324"/>
      <c r="BB33" s="322">
        <f>IF(DT33="","",DT33)</f>
        <v>10540</v>
      </c>
      <c r="BC33" s="323"/>
      <c r="BD33" s="323"/>
      <c r="BE33" s="323"/>
      <c r="BF33" s="324"/>
      <c r="BG33" s="322">
        <f>IF(DY33="","",DY33)</f>
        <v>0</v>
      </c>
      <c r="BH33" s="323"/>
      <c r="BI33" s="323"/>
      <c r="BJ33" s="323"/>
      <c r="BK33" s="324"/>
      <c r="BL33" s="322">
        <f>IF(ED33="","",ED33)</f>
        <v>1</v>
      </c>
      <c r="BM33" s="323"/>
      <c r="BN33" s="323"/>
      <c r="BO33" s="323"/>
      <c r="BP33" s="324"/>
      <c r="BR33" s="135" t="str">
        <f>IF(COUNTA(BU33:EH34)=0,"",IF(COUNTA(BV33:EH34)=0,$EK$1,IF(COUNTA(BU33)=0,$EK$1,IF(AND(ER33=0,COUNTA(DE33:EH34)=0),$EJ$1,IF(AND(ES33=0,COUNTA(DE33:EH34)=6),$EJ$1,$EK$1)))))</f>
        <v>OK</v>
      </c>
      <c r="BS33" s="241">
        <f>IF($BT$1=7,EU33,"")</f>
      </c>
      <c r="BT33" s="315" t="s">
        <v>118</v>
      </c>
      <c r="BU33" s="175">
        <v>7</v>
      </c>
      <c r="BV33" s="205"/>
      <c r="BW33" s="206"/>
      <c r="BX33" s="207"/>
      <c r="BY33" s="207"/>
      <c r="BZ33" s="208"/>
      <c r="CA33" s="205"/>
      <c r="CB33" s="206"/>
      <c r="CC33" s="207"/>
      <c r="CD33" s="207"/>
      <c r="CE33" s="208"/>
      <c r="CF33" s="205"/>
      <c r="CG33" s="206"/>
      <c r="CH33" s="207"/>
      <c r="CI33" s="207"/>
      <c r="CJ33" s="208"/>
      <c r="CK33" s="205"/>
      <c r="CL33" s="206"/>
      <c r="CM33" s="207"/>
      <c r="CN33" s="207"/>
      <c r="CO33" s="208"/>
      <c r="CP33" s="205"/>
      <c r="CQ33" s="206"/>
      <c r="CR33" s="207"/>
      <c r="CS33" s="207"/>
      <c r="CT33" s="208"/>
      <c r="CU33" s="205"/>
      <c r="CV33" s="206"/>
      <c r="CW33" s="207"/>
      <c r="CX33" s="207"/>
      <c r="CY33" s="208"/>
      <c r="CZ33" s="205"/>
      <c r="DA33" s="206"/>
      <c r="DB33" s="207"/>
      <c r="DC33" s="207"/>
      <c r="DD33" s="208"/>
      <c r="DE33" s="230">
        <v>0</v>
      </c>
      <c r="DF33" s="231"/>
      <c r="DG33" s="231"/>
      <c r="DH33" s="231"/>
      <c r="DI33" s="232"/>
      <c r="DJ33" s="242">
        <v>10212</v>
      </c>
      <c r="DK33" s="243"/>
      <c r="DL33" s="243"/>
      <c r="DM33" s="243"/>
      <c r="DN33" s="244"/>
      <c r="DO33" s="242">
        <v>328</v>
      </c>
      <c r="DP33" s="243"/>
      <c r="DQ33" s="243"/>
      <c r="DR33" s="243"/>
      <c r="DS33" s="244"/>
      <c r="DT33" s="242">
        <v>10540</v>
      </c>
      <c r="DU33" s="243"/>
      <c r="DV33" s="243"/>
      <c r="DW33" s="243"/>
      <c r="DX33" s="244"/>
      <c r="DY33" s="242">
        <v>0</v>
      </c>
      <c r="DZ33" s="243"/>
      <c r="EA33" s="243"/>
      <c r="EB33" s="243"/>
      <c r="EC33" s="244"/>
      <c r="ED33" s="242">
        <v>1</v>
      </c>
      <c r="EE33" s="243"/>
      <c r="EF33" s="243"/>
      <c r="EG33" s="243"/>
      <c r="EH33" s="244"/>
      <c r="EJ33" s="29">
        <v>7</v>
      </c>
      <c r="EK33" s="30">
        <v>10541</v>
      </c>
      <c r="EL33" s="31">
        <f>+BU33-EJ33</f>
        <v>0</v>
      </c>
      <c r="EM33" s="32">
        <f>SUM(BV34:CY34)-CZ34+(SUM(BV33:CY33)-DB33)/1000</f>
        <v>0</v>
      </c>
      <c r="EN33" s="33">
        <f>SUM(BV33:CY33)/1000+DE33-EJ29</f>
        <v>0</v>
      </c>
      <c r="EO33" s="31">
        <f>DB33/1000+CZ34+DE33-DJ33</f>
        <v>0</v>
      </c>
      <c r="EP33" s="31">
        <f>SUM(DJ33:DS34)-DT33</f>
        <v>0</v>
      </c>
      <c r="EQ33" s="31">
        <f>+DT33+DY33+ED33-EK33</f>
        <v>0</v>
      </c>
      <c r="ER33" s="12">
        <f>IF(AND(COUNTA(DE33:EH34)=0,COUNTIF(EL33:EM33,"&lt;&gt;0")=0),0,1)</f>
        <v>1</v>
      </c>
      <c r="ES33" s="12">
        <f>IF(COUNTIF(EL33:EQ33,"&lt;&gt;0")=0,0,1)</f>
        <v>0</v>
      </c>
      <c r="ET33" s="12" t="str">
        <f>IF(AND(ES33=0,EK33&lt;&gt;0),$ES$2,$ET$2)</f>
        <v>確</v>
      </c>
      <c r="EU33" s="12" t="str">
        <f>IF(ET33=$ES$2,$ES$2,"")</f>
        <v>確</v>
      </c>
    </row>
    <row r="34" spans="1:148" ht="17.25" customHeight="1">
      <c r="A34" s="58"/>
      <c r="B34" s="320"/>
      <c r="C34" s="316"/>
      <c r="D34" s="138">
        <f>IF(BV34="","",BV34)</f>
        <v>5180</v>
      </c>
      <c r="E34" s="139"/>
      <c r="F34" s="139"/>
      <c r="G34" s="139"/>
      <c r="H34" s="140"/>
      <c r="I34" s="138">
        <f>IF(CA34="","",CA34)</f>
        <v>4528</v>
      </c>
      <c r="J34" s="139"/>
      <c r="K34" s="139"/>
      <c r="L34" s="139"/>
      <c r="M34" s="140"/>
      <c r="N34" s="138">
        <f>IF(CF34="","",CF34)</f>
        <v>504</v>
      </c>
      <c r="O34" s="139"/>
      <c r="P34" s="139"/>
      <c r="Q34" s="139"/>
      <c r="R34" s="140"/>
      <c r="S34" s="138">
        <f>IF(CK34="","",CK34)</f>
      </c>
      <c r="T34" s="139"/>
      <c r="U34" s="139"/>
      <c r="V34" s="139"/>
      <c r="W34" s="140"/>
      <c r="X34" s="138">
        <f>IF(CP34="","",CP34)</f>
      </c>
      <c r="Y34" s="139"/>
      <c r="Z34" s="139"/>
      <c r="AA34" s="139"/>
      <c r="AB34" s="140"/>
      <c r="AC34" s="138">
        <f>IF(CU34="","",CU34)</f>
      </c>
      <c r="AD34" s="139"/>
      <c r="AE34" s="139"/>
      <c r="AF34" s="139"/>
      <c r="AG34" s="140"/>
      <c r="AH34" s="138">
        <f>IF(CZ34="","",CZ34)</f>
        <v>10212</v>
      </c>
      <c r="AI34" s="139"/>
      <c r="AJ34" s="139"/>
      <c r="AK34" s="139"/>
      <c r="AL34" s="140"/>
      <c r="AM34" s="339"/>
      <c r="AN34" s="340"/>
      <c r="AO34" s="340"/>
      <c r="AP34" s="340"/>
      <c r="AQ34" s="341"/>
      <c r="AR34" s="325"/>
      <c r="AS34" s="326"/>
      <c r="AT34" s="326"/>
      <c r="AU34" s="326"/>
      <c r="AV34" s="327"/>
      <c r="AW34" s="325"/>
      <c r="AX34" s="326"/>
      <c r="AY34" s="326"/>
      <c r="AZ34" s="326"/>
      <c r="BA34" s="327"/>
      <c r="BB34" s="325"/>
      <c r="BC34" s="326"/>
      <c r="BD34" s="326"/>
      <c r="BE34" s="326"/>
      <c r="BF34" s="327"/>
      <c r="BG34" s="325"/>
      <c r="BH34" s="326"/>
      <c r="BI34" s="326"/>
      <c r="BJ34" s="326"/>
      <c r="BK34" s="327"/>
      <c r="BL34" s="325"/>
      <c r="BM34" s="326"/>
      <c r="BN34" s="326"/>
      <c r="BO34" s="326"/>
      <c r="BP34" s="327"/>
      <c r="BR34" s="135"/>
      <c r="BS34" s="241"/>
      <c r="BT34" s="316"/>
      <c r="BU34" s="176"/>
      <c r="BV34" s="209">
        <v>5180</v>
      </c>
      <c r="BW34" s="210"/>
      <c r="BX34" s="210"/>
      <c r="BY34" s="210"/>
      <c r="BZ34" s="211"/>
      <c r="CA34" s="209">
        <v>4528</v>
      </c>
      <c r="CB34" s="210"/>
      <c r="CC34" s="210"/>
      <c r="CD34" s="210"/>
      <c r="CE34" s="211"/>
      <c r="CF34" s="209">
        <v>504</v>
      </c>
      <c r="CG34" s="210"/>
      <c r="CH34" s="210"/>
      <c r="CI34" s="210"/>
      <c r="CJ34" s="211"/>
      <c r="CK34" s="209"/>
      <c r="CL34" s="210"/>
      <c r="CM34" s="210"/>
      <c r="CN34" s="210"/>
      <c r="CO34" s="211"/>
      <c r="CP34" s="209"/>
      <c r="CQ34" s="210"/>
      <c r="CR34" s="210"/>
      <c r="CS34" s="210"/>
      <c r="CT34" s="211"/>
      <c r="CU34" s="209"/>
      <c r="CV34" s="210"/>
      <c r="CW34" s="210"/>
      <c r="CX34" s="210"/>
      <c r="CY34" s="211"/>
      <c r="CZ34" s="209">
        <v>10212</v>
      </c>
      <c r="DA34" s="210"/>
      <c r="DB34" s="210"/>
      <c r="DC34" s="210"/>
      <c r="DD34" s="211"/>
      <c r="DE34" s="233"/>
      <c r="DF34" s="234"/>
      <c r="DG34" s="234"/>
      <c r="DH34" s="234"/>
      <c r="DI34" s="235"/>
      <c r="DJ34" s="245"/>
      <c r="DK34" s="246"/>
      <c r="DL34" s="246"/>
      <c r="DM34" s="246"/>
      <c r="DN34" s="247"/>
      <c r="DO34" s="245"/>
      <c r="DP34" s="246"/>
      <c r="DQ34" s="246"/>
      <c r="DR34" s="246"/>
      <c r="DS34" s="247"/>
      <c r="DT34" s="245"/>
      <c r="DU34" s="246"/>
      <c r="DV34" s="246"/>
      <c r="DW34" s="246"/>
      <c r="DX34" s="247"/>
      <c r="DY34" s="245"/>
      <c r="DZ34" s="246"/>
      <c r="EA34" s="246"/>
      <c r="EB34" s="246"/>
      <c r="EC34" s="247"/>
      <c r="ED34" s="245"/>
      <c r="EE34" s="246"/>
      <c r="EF34" s="246"/>
      <c r="EG34" s="246"/>
      <c r="EH34" s="247"/>
      <c r="EJ34" s="35"/>
      <c r="EK34" s="35"/>
      <c r="EL34" s="31"/>
      <c r="EM34" s="32"/>
      <c r="EN34" s="32"/>
      <c r="EO34" s="31"/>
      <c r="EP34" s="31"/>
      <c r="EQ34" s="31"/>
      <c r="ER34" s="12"/>
    </row>
    <row r="35" spans="2:151" ht="17.25" customHeight="1">
      <c r="B35" s="320">
        <f>BS35</f>
      </c>
      <c r="C35" s="315" t="str">
        <f>BT35</f>
        <v>宝達志水町</v>
      </c>
      <c r="D35" s="136"/>
      <c r="E35" s="137"/>
      <c r="F35" s="148">
        <f>IF(BX35="","",BX35)</f>
      </c>
      <c r="G35" s="148"/>
      <c r="H35" s="149"/>
      <c r="I35" s="136"/>
      <c r="J35" s="137"/>
      <c r="K35" s="148">
        <f>IF(CC35="","",CC35)</f>
      </c>
      <c r="L35" s="148"/>
      <c r="M35" s="149"/>
      <c r="N35" s="136"/>
      <c r="O35" s="137"/>
      <c r="P35" s="148">
        <f>IF(CH35="","",CH35)</f>
      </c>
      <c r="Q35" s="148"/>
      <c r="R35" s="149"/>
      <c r="S35" s="136"/>
      <c r="T35" s="137"/>
      <c r="U35" s="148">
        <f>IF(CM35="","",CM35)</f>
      </c>
      <c r="V35" s="148"/>
      <c r="W35" s="149"/>
      <c r="X35" s="136"/>
      <c r="Y35" s="137"/>
      <c r="Z35" s="148">
        <f>IF(CR35="","",CR35)</f>
      </c>
      <c r="AA35" s="148"/>
      <c r="AB35" s="149"/>
      <c r="AC35" s="136"/>
      <c r="AD35" s="137"/>
      <c r="AE35" s="148">
        <f>IF(CW35="","",CW35)</f>
      </c>
      <c r="AF35" s="148"/>
      <c r="AG35" s="149"/>
      <c r="AH35" s="136"/>
      <c r="AI35" s="137"/>
      <c r="AJ35" s="148">
        <f>IF(DB35="","",DB35)</f>
      </c>
      <c r="AK35" s="148"/>
      <c r="AL35" s="149"/>
      <c r="AM35" s="336">
        <f>IF(DE35="","",DE35)</f>
        <v>0</v>
      </c>
      <c r="AN35" s="337"/>
      <c r="AO35" s="337"/>
      <c r="AP35" s="337"/>
      <c r="AQ35" s="338"/>
      <c r="AR35" s="322">
        <f>IF(DJ35="","",DJ35)</f>
        <v>6536</v>
      </c>
      <c r="AS35" s="323"/>
      <c r="AT35" s="323"/>
      <c r="AU35" s="323"/>
      <c r="AV35" s="324"/>
      <c r="AW35" s="322">
        <f>IF(DO35="","",DO35)</f>
        <v>162</v>
      </c>
      <c r="AX35" s="323"/>
      <c r="AY35" s="323"/>
      <c r="AZ35" s="323"/>
      <c r="BA35" s="324"/>
      <c r="BB35" s="322">
        <f>IF(DT35="","",DT35)</f>
        <v>6698</v>
      </c>
      <c r="BC35" s="323"/>
      <c r="BD35" s="323"/>
      <c r="BE35" s="323"/>
      <c r="BF35" s="324"/>
      <c r="BG35" s="322">
        <f>IF(DY35="","",DY35)</f>
        <v>0</v>
      </c>
      <c r="BH35" s="323"/>
      <c r="BI35" s="323"/>
      <c r="BJ35" s="323"/>
      <c r="BK35" s="324"/>
      <c r="BL35" s="322">
        <f>IF(ED35="","",ED35)</f>
        <v>0</v>
      </c>
      <c r="BM35" s="323"/>
      <c r="BN35" s="323"/>
      <c r="BO35" s="323"/>
      <c r="BP35" s="324"/>
      <c r="BR35" s="135" t="str">
        <f>IF(COUNTA(BU35:EH36)=0,"",IF(COUNTA(BV35:EH36)=0,$EK$1,IF(COUNTA(BU35)=0,$EK$1,IF(AND(ER35=0,COUNTA(DE35:EH36)=0),$EJ$1,IF(AND(ES35=0,COUNTA(DE35:EH36)=6),$EJ$1,$EK$1)))))</f>
        <v>OK</v>
      </c>
      <c r="BS35" s="241">
        <f>IF($BT$1=7,EU35,"")</f>
      </c>
      <c r="BT35" s="315" t="s">
        <v>119</v>
      </c>
      <c r="BU35" s="175">
        <v>16</v>
      </c>
      <c r="BV35" s="205"/>
      <c r="BW35" s="206"/>
      <c r="BX35" s="207"/>
      <c r="BY35" s="207"/>
      <c r="BZ35" s="208"/>
      <c r="CA35" s="205"/>
      <c r="CB35" s="206"/>
      <c r="CC35" s="207"/>
      <c r="CD35" s="207"/>
      <c r="CE35" s="208"/>
      <c r="CF35" s="205"/>
      <c r="CG35" s="206"/>
      <c r="CH35" s="207"/>
      <c r="CI35" s="207"/>
      <c r="CJ35" s="208"/>
      <c r="CK35" s="205"/>
      <c r="CL35" s="206"/>
      <c r="CM35" s="207"/>
      <c r="CN35" s="207"/>
      <c r="CO35" s="208"/>
      <c r="CP35" s="205"/>
      <c r="CQ35" s="206"/>
      <c r="CR35" s="207"/>
      <c r="CS35" s="207"/>
      <c r="CT35" s="208"/>
      <c r="CU35" s="205"/>
      <c r="CV35" s="206"/>
      <c r="CW35" s="207"/>
      <c r="CX35" s="207"/>
      <c r="CY35" s="208"/>
      <c r="CZ35" s="205"/>
      <c r="DA35" s="206"/>
      <c r="DB35" s="207"/>
      <c r="DC35" s="207"/>
      <c r="DD35" s="208"/>
      <c r="DE35" s="230">
        <v>0</v>
      </c>
      <c r="DF35" s="231"/>
      <c r="DG35" s="231"/>
      <c r="DH35" s="231"/>
      <c r="DI35" s="232"/>
      <c r="DJ35" s="242">
        <v>6536</v>
      </c>
      <c r="DK35" s="243"/>
      <c r="DL35" s="243"/>
      <c r="DM35" s="243"/>
      <c r="DN35" s="244"/>
      <c r="DO35" s="242">
        <v>162</v>
      </c>
      <c r="DP35" s="243"/>
      <c r="DQ35" s="243"/>
      <c r="DR35" s="243"/>
      <c r="DS35" s="244"/>
      <c r="DT35" s="242">
        <v>6698</v>
      </c>
      <c r="DU35" s="243"/>
      <c r="DV35" s="243"/>
      <c r="DW35" s="243"/>
      <c r="DX35" s="244"/>
      <c r="DY35" s="242">
        <v>0</v>
      </c>
      <c r="DZ35" s="243"/>
      <c r="EA35" s="243"/>
      <c r="EB35" s="243"/>
      <c r="EC35" s="244"/>
      <c r="ED35" s="242">
        <v>0</v>
      </c>
      <c r="EE35" s="243"/>
      <c r="EF35" s="243"/>
      <c r="EG35" s="243"/>
      <c r="EH35" s="244"/>
      <c r="EJ35" s="29">
        <v>16</v>
      </c>
      <c r="EK35" s="30">
        <v>6698</v>
      </c>
      <c r="EL35" s="31">
        <f>+BU35-EJ35</f>
        <v>0</v>
      </c>
      <c r="EM35" s="32">
        <f>SUM(BV36:CY36)-CZ36+(SUM(BV35:CY35)-DB35)/1000</f>
        <v>0</v>
      </c>
      <c r="EN35" s="33">
        <f>SUM(BV35:CY35)/1000+DE35-EJ29</f>
        <v>0</v>
      </c>
      <c r="EO35" s="31">
        <f>DB35/1000+CZ36+DE35-DJ35</f>
        <v>0</v>
      </c>
      <c r="EP35" s="31">
        <f>SUM(DJ35:DS36)-DT35</f>
        <v>0</v>
      </c>
      <c r="EQ35" s="31">
        <f>+DT35+DY35+ED35-EK35</f>
        <v>0</v>
      </c>
      <c r="ER35" s="12">
        <f>IF(AND(COUNTA(DE35:EH36)=0,COUNTIF(EL35:EM35,"&lt;&gt;0")=0),0,1)</f>
        <v>1</v>
      </c>
      <c r="ES35" s="12">
        <f>IF(COUNTIF(EL35:EQ35,"&lt;&gt;0")=0,0,1)</f>
        <v>0</v>
      </c>
      <c r="ET35" s="12" t="str">
        <f>IF(AND(ES35=0,EK35&lt;&gt;0),$ES$2,$ET$2)</f>
        <v>確</v>
      </c>
      <c r="EU35" s="12" t="str">
        <f>IF(ET35=$ES$2,$ES$2,"")</f>
        <v>確</v>
      </c>
    </row>
    <row r="36" spans="2:138" ht="17.25" customHeight="1">
      <c r="B36" s="320"/>
      <c r="C36" s="316"/>
      <c r="D36" s="138">
        <f>IF(BV36="","",BV36)</f>
        <v>3186</v>
      </c>
      <c r="E36" s="139"/>
      <c r="F36" s="139"/>
      <c r="G36" s="139"/>
      <c r="H36" s="140"/>
      <c r="I36" s="138">
        <f>IF(CA36="","",CA36)</f>
        <v>3047</v>
      </c>
      <c r="J36" s="139"/>
      <c r="K36" s="139"/>
      <c r="L36" s="139"/>
      <c r="M36" s="140"/>
      <c r="N36" s="138">
        <f>IF(CF36="","",CF36)</f>
        <v>303</v>
      </c>
      <c r="O36" s="139"/>
      <c r="P36" s="139"/>
      <c r="Q36" s="139"/>
      <c r="R36" s="140"/>
      <c r="S36" s="138">
        <f>IF(CK36="","",CK36)</f>
      </c>
      <c r="T36" s="139"/>
      <c r="U36" s="139"/>
      <c r="V36" s="139"/>
      <c r="W36" s="140"/>
      <c r="X36" s="138">
        <f>IF(CP36="","",CP36)</f>
      </c>
      <c r="Y36" s="139"/>
      <c r="Z36" s="139"/>
      <c r="AA36" s="139"/>
      <c r="AB36" s="140"/>
      <c r="AC36" s="138">
        <f>IF(CU36="","",CU36)</f>
      </c>
      <c r="AD36" s="139"/>
      <c r="AE36" s="139"/>
      <c r="AF36" s="139"/>
      <c r="AG36" s="140"/>
      <c r="AH36" s="138">
        <f>IF(CZ36="","",CZ36)</f>
        <v>6536</v>
      </c>
      <c r="AI36" s="139"/>
      <c r="AJ36" s="139"/>
      <c r="AK36" s="139"/>
      <c r="AL36" s="140"/>
      <c r="AM36" s="339"/>
      <c r="AN36" s="340"/>
      <c r="AO36" s="340"/>
      <c r="AP36" s="340"/>
      <c r="AQ36" s="341"/>
      <c r="AR36" s="325"/>
      <c r="AS36" s="326"/>
      <c r="AT36" s="326"/>
      <c r="AU36" s="326"/>
      <c r="AV36" s="327"/>
      <c r="AW36" s="325"/>
      <c r="AX36" s="326"/>
      <c r="AY36" s="326"/>
      <c r="AZ36" s="326"/>
      <c r="BA36" s="327"/>
      <c r="BB36" s="325"/>
      <c r="BC36" s="326"/>
      <c r="BD36" s="326"/>
      <c r="BE36" s="326"/>
      <c r="BF36" s="327"/>
      <c r="BG36" s="325"/>
      <c r="BH36" s="326"/>
      <c r="BI36" s="326"/>
      <c r="BJ36" s="326"/>
      <c r="BK36" s="327"/>
      <c r="BL36" s="325"/>
      <c r="BM36" s="326"/>
      <c r="BN36" s="326"/>
      <c r="BO36" s="326"/>
      <c r="BP36" s="327"/>
      <c r="BR36" s="135"/>
      <c r="BS36" s="241"/>
      <c r="BT36" s="316"/>
      <c r="BU36" s="176"/>
      <c r="BV36" s="209">
        <v>3186</v>
      </c>
      <c r="BW36" s="210"/>
      <c r="BX36" s="210"/>
      <c r="BY36" s="210"/>
      <c r="BZ36" s="211"/>
      <c r="CA36" s="209">
        <v>3047</v>
      </c>
      <c r="CB36" s="210"/>
      <c r="CC36" s="210"/>
      <c r="CD36" s="210"/>
      <c r="CE36" s="211"/>
      <c r="CF36" s="209">
        <v>303</v>
      </c>
      <c r="CG36" s="210"/>
      <c r="CH36" s="210"/>
      <c r="CI36" s="210"/>
      <c r="CJ36" s="211"/>
      <c r="CK36" s="209"/>
      <c r="CL36" s="210"/>
      <c r="CM36" s="210"/>
      <c r="CN36" s="210"/>
      <c r="CO36" s="211"/>
      <c r="CP36" s="209"/>
      <c r="CQ36" s="210"/>
      <c r="CR36" s="210"/>
      <c r="CS36" s="210"/>
      <c r="CT36" s="211"/>
      <c r="CU36" s="209"/>
      <c r="CV36" s="210"/>
      <c r="CW36" s="210"/>
      <c r="CX36" s="210"/>
      <c r="CY36" s="211"/>
      <c r="CZ36" s="209">
        <v>6536</v>
      </c>
      <c r="DA36" s="210"/>
      <c r="DB36" s="210"/>
      <c r="DC36" s="210"/>
      <c r="DD36" s="211"/>
      <c r="DE36" s="233"/>
      <c r="DF36" s="234"/>
      <c r="DG36" s="234"/>
      <c r="DH36" s="234"/>
      <c r="DI36" s="235"/>
      <c r="DJ36" s="245"/>
      <c r="DK36" s="246"/>
      <c r="DL36" s="246"/>
      <c r="DM36" s="246"/>
      <c r="DN36" s="247"/>
      <c r="DO36" s="245"/>
      <c r="DP36" s="246"/>
      <c r="DQ36" s="246"/>
      <c r="DR36" s="246"/>
      <c r="DS36" s="247"/>
      <c r="DT36" s="245"/>
      <c r="DU36" s="246"/>
      <c r="DV36" s="246"/>
      <c r="DW36" s="246"/>
      <c r="DX36" s="247"/>
      <c r="DY36" s="245"/>
      <c r="DZ36" s="246"/>
      <c r="EA36" s="246"/>
      <c r="EB36" s="246"/>
      <c r="EC36" s="247"/>
      <c r="ED36" s="245"/>
      <c r="EE36" s="246"/>
      <c r="EF36" s="246"/>
      <c r="EG36" s="246"/>
      <c r="EH36" s="247"/>
    </row>
    <row r="37" spans="2:141" ht="17.25" customHeight="1">
      <c r="B37" s="61"/>
      <c r="C37" s="315" t="s">
        <v>120</v>
      </c>
      <c r="D37" s="136"/>
      <c r="E37" s="137"/>
      <c r="F37" s="148">
        <f>IF(BX37="","",BX37)</f>
      </c>
      <c r="G37" s="148"/>
      <c r="H37" s="149"/>
      <c r="I37" s="136"/>
      <c r="J37" s="137"/>
      <c r="K37" s="148">
        <f>IF(CC37="","",CC37)</f>
      </c>
      <c r="L37" s="148"/>
      <c r="M37" s="149"/>
      <c r="N37" s="136"/>
      <c r="O37" s="137"/>
      <c r="P37" s="148">
        <f>IF(CH37="","",CH37)</f>
      </c>
      <c r="Q37" s="148"/>
      <c r="R37" s="149"/>
      <c r="S37" s="136"/>
      <c r="T37" s="137"/>
      <c r="U37" s="148">
        <f>IF(CM37="","",CM37)</f>
      </c>
      <c r="V37" s="148"/>
      <c r="W37" s="149"/>
      <c r="X37" s="136"/>
      <c r="Y37" s="137"/>
      <c r="Z37" s="148">
        <f>IF(CR37="","",CR37)</f>
      </c>
      <c r="AA37" s="148"/>
      <c r="AB37" s="149"/>
      <c r="AC37" s="136"/>
      <c r="AD37" s="137"/>
      <c r="AE37" s="148">
        <f>IF(CW37="","",CW37)</f>
      </c>
      <c r="AF37" s="148"/>
      <c r="AG37" s="149"/>
      <c r="AH37" s="136"/>
      <c r="AI37" s="137"/>
      <c r="AJ37" s="148">
        <f>IF(DB37="","",DB37)</f>
      </c>
      <c r="AK37" s="148"/>
      <c r="AL37" s="149"/>
      <c r="AM37" s="336">
        <f>IF(DE37="","",DE37)</f>
        <v>0</v>
      </c>
      <c r="AN37" s="337"/>
      <c r="AO37" s="337"/>
      <c r="AP37" s="337"/>
      <c r="AQ37" s="338"/>
      <c r="AR37" s="322">
        <f>IF(DJ37="","",DJ37)</f>
        <v>16748</v>
      </c>
      <c r="AS37" s="323"/>
      <c r="AT37" s="323"/>
      <c r="AU37" s="323"/>
      <c r="AV37" s="324"/>
      <c r="AW37" s="322">
        <f>IF(DO37="","",DO37)</f>
        <v>490</v>
      </c>
      <c r="AX37" s="323"/>
      <c r="AY37" s="323"/>
      <c r="AZ37" s="323"/>
      <c r="BA37" s="324"/>
      <c r="BB37" s="322">
        <f>IF(DT37="","",DT37)</f>
        <v>17238</v>
      </c>
      <c r="BC37" s="323"/>
      <c r="BD37" s="323"/>
      <c r="BE37" s="323"/>
      <c r="BF37" s="324"/>
      <c r="BG37" s="322">
        <f>IF(DY37="","",DY37)</f>
        <v>0</v>
      </c>
      <c r="BH37" s="323"/>
      <c r="BI37" s="323"/>
      <c r="BJ37" s="323"/>
      <c r="BK37" s="324"/>
      <c r="BL37" s="322">
        <f>IF(ED37="","",ED37)</f>
        <v>1</v>
      </c>
      <c r="BM37" s="323"/>
      <c r="BN37" s="323"/>
      <c r="BO37" s="323"/>
      <c r="BP37" s="324"/>
      <c r="BT37" s="315" t="s">
        <v>120</v>
      </c>
      <c r="BU37" s="350"/>
      <c r="BV37" s="307"/>
      <c r="BW37" s="308"/>
      <c r="BX37" s="44">
        <f>IF(COUNTA(BX33,BX35)&gt;0,BX33+BX35-ROUNDDOWN(BX33+BX35,-3),"")</f>
      </c>
      <c r="BY37" s="44"/>
      <c r="BZ37" s="26"/>
      <c r="CA37" s="307"/>
      <c r="CB37" s="308"/>
      <c r="CC37" s="44">
        <f>IF(COUNTA(CC33,CC35)&gt;0,CC33+CC35-ROUNDDOWN(CC33+CC35,-3),"")</f>
      </c>
      <c r="CD37" s="44"/>
      <c r="CE37" s="26"/>
      <c r="CF37" s="307"/>
      <c r="CG37" s="308"/>
      <c r="CH37" s="44">
        <f>IF(COUNTA(CH33,CH35)&gt;0,CH33+CH35-ROUNDDOWN(CH33+CH35,-3),"")</f>
      </c>
      <c r="CI37" s="44"/>
      <c r="CJ37" s="26"/>
      <c r="CK37" s="307"/>
      <c r="CL37" s="308"/>
      <c r="CM37" s="44">
        <f>IF(COUNTA(CM33,CM35)&gt;0,CM33+CM35-ROUNDDOWN(CM33+CM35,-3),"")</f>
      </c>
      <c r="CN37" s="44"/>
      <c r="CO37" s="26"/>
      <c r="CP37" s="307"/>
      <c r="CQ37" s="308"/>
      <c r="CR37" s="44">
        <f>IF(COUNTA(CR33,CR35)&gt;0,CR33+CR35-ROUNDDOWN(CR33+CR35,-3),"")</f>
      </c>
      <c r="CS37" s="44"/>
      <c r="CT37" s="26"/>
      <c r="CU37" s="307"/>
      <c r="CV37" s="308"/>
      <c r="CW37" s="44">
        <f>IF(COUNTA(CW33,CW35)&gt;0,CW33+CW35-ROUNDDOWN(CW33+CW35,-3),"")</f>
      </c>
      <c r="CX37" s="44"/>
      <c r="CY37" s="26"/>
      <c r="CZ37" s="307"/>
      <c r="DA37" s="308"/>
      <c r="DB37" s="44">
        <f>IF(COUNTA(DB33,DB35)&gt;0,DB33+DB35-ROUNDDOWN(DB33+DB35,-3),"")</f>
      </c>
      <c r="DC37" s="44"/>
      <c r="DD37" s="26"/>
      <c r="DE37" s="309">
        <f>IF(COUNTA(DE33:DI36)=0,"",SUM(DE33:DI36))</f>
        <v>0</v>
      </c>
      <c r="DF37" s="310"/>
      <c r="DG37" s="310"/>
      <c r="DH37" s="310"/>
      <c r="DI37" s="311"/>
      <c r="DJ37" s="298">
        <f>IF(COUNTA(DJ33:DN36)=0,"",IF(DB37="",CZ38+DE37,CZ38+DE37+DB37/1000))</f>
        <v>16748</v>
      </c>
      <c r="DK37" s="299"/>
      <c r="DL37" s="299"/>
      <c r="DM37" s="299"/>
      <c r="DN37" s="300"/>
      <c r="DO37" s="298">
        <f>IF(COUNTA(DO33:DS36)=0,"",SUM(DO33:DS36))</f>
        <v>490</v>
      </c>
      <c r="DP37" s="299"/>
      <c r="DQ37" s="299"/>
      <c r="DR37" s="299"/>
      <c r="DS37" s="300"/>
      <c r="DT37" s="298">
        <f>IF(COUNTA(DT33:DX36)=0,"",DJ37+DO37)</f>
        <v>17238</v>
      </c>
      <c r="DU37" s="299"/>
      <c r="DV37" s="299"/>
      <c r="DW37" s="299"/>
      <c r="DX37" s="300"/>
      <c r="DY37" s="298">
        <f>IF(COUNTA(DY33:EC36)=0,"",SUM(DY33:EC36))</f>
        <v>0</v>
      </c>
      <c r="DZ37" s="299"/>
      <c r="EA37" s="299"/>
      <c r="EB37" s="299"/>
      <c r="EC37" s="300"/>
      <c r="ED37" s="298">
        <f>IF(COUNTA(ED33:EH36)=0,"",SUM(ED33:EH36))</f>
        <v>1</v>
      </c>
      <c r="EE37" s="299"/>
      <c r="EF37" s="299"/>
      <c r="EG37" s="299"/>
      <c r="EH37" s="300"/>
      <c r="EJ37" s="12">
        <f>COUNTA(EJ33:EJ36)</f>
        <v>2</v>
      </c>
      <c r="EK37" s="56">
        <f>IF(COUNTA(EK33:EK36)=EJ37,SUM(EK33:EK36),"")</f>
        <v>17239</v>
      </c>
    </row>
    <row r="38" spans="2:138" ht="17.25" customHeight="1">
      <c r="B38" s="61"/>
      <c r="C38" s="316"/>
      <c r="D38" s="138">
        <f>IF(BV38="","",BV38)</f>
        <v>8366</v>
      </c>
      <c r="E38" s="139"/>
      <c r="F38" s="139"/>
      <c r="G38" s="139"/>
      <c r="H38" s="140"/>
      <c r="I38" s="138">
        <f>IF(CA38="","",CA38)</f>
        <v>7575</v>
      </c>
      <c r="J38" s="139"/>
      <c r="K38" s="139"/>
      <c r="L38" s="139"/>
      <c r="M38" s="140"/>
      <c r="N38" s="138">
        <f>IF(CF38="","",CF38)</f>
        <v>807</v>
      </c>
      <c r="O38" s="139"/>
      <c r="P38" s="139"/>
      <c r="Q38" s="139"/>
      <c r="R38" s="140"/>
      <c r="S38" s="138">
        <f>IF(CK38="","",CK38)</f>
      </c>
      <c r="T38" s="139"/>
      <c r="U38" s="139"/>
      <c r="V38" s="139"/>
      <c r="W38" s="140"/>
      <c r="X38" s="138">
        <f>IF(CP38="","",CP38)</f>
      </c>
      <c r="Y38" s="139"/>
      <c r="Z38" s="139"/>
      <c r="AA38" s="139"/>
      <c r="AB38" s="140"/>
      <c r="AC38" s="138">
        <f>IF(CU38="","",CU38)</f>
      </c>
      <c r="AD38" s="139"/>
      <c r="AE38" s="139"/>
      <c r="AF38" s="139"/>
      <c r="AG38" s="140"/>
      <c r="AH38" s="138">
        <f>IF(CZ38="","",CZ38)</f>
        <v>16748</v>
      </c>
      <c r="AI38" s="139"/>
      <c r="AJ38" s="139"/>
      <c r="AK38" s="139"/>
      <c r="AL38" s="140"/>
      <c r="AM38" s="339"/>
      <c r="AN38" s="340"/>
      <c r="AO38" s="340"/>
      <c r="AP38" s="340"/>
      <c r="AQ38" s="341"/>
      <c r="AR38" s="325"/>
      <c r="AS38" s="326"/>
      <c r="AT38" s="326"/>
      <c r="AU38" s="326"/>
      <c r="AV38" s="327"/>
      <c r="AW38" s="325"/>
      <c r="AX38" s="326"/>
      <c r="AY38" s="326"/>
      <c r="AZ38" s="326"/>
      <c r="BA38" s="327"/>
      <c r="BB38" s="325"/>
      <c r="BC38" s="326"/>
      <c r="BD38" s="326"/>
      <c r="BE38" s="326"/>
      <c r="BF38" s="327"/>
      <c r="BG38" s="325"/>
      <c r="BH38" s="326"/>
      <c r="BI38" s="326"/>
      <c r="BJ38" s="326"/>
      <c r="BK38" s="327"/>
      <c r="BL38" s="325"/>
      <c r="BM38" s="326"/>
      <c r="BN38" s="326"/>
      <c r="BO38" s="326"/>
      <c r="BP38" s="327"/>
      <c r="BT38" s="316"/>
      <c r="BU38" s="351"/>
      <c r="BV38" s="304">
        <f>IF(COUNTA(BV34,BV36)&gt;0,BV34+BV36+ROUNDDOWN((BX33+BX35)/1000,0),"")</f>
        <v>8366</v>
      </c>
      <c r="BW38" s="305"/>
      <c r="BX38" s="305"/>
      <c r="BY38" s="305"/>
      <c r="BZ38" s="306"/>
      <c r="CA38" s="304">
        <f>IF(COUNTA(CA34,CA36)&gt;0,CA34+CA36+ROUNDDOWN((CC33+CC35)/1000,0),"")</f>
        <v>7575</v>
      </c>
      <c r="CB38" s="305"/>
      <c r="CC38" s="305"/>
      <c r="CD38" s="305"/>
      <c r="CE38" s="306"/>
      <c r="CF38" s="304">
        <f>IF(COUNTA(CF34,CF36)&gt;0,CF34+CF36+ROUNDDOWN((CH33+CH35)/1000,0),"")</f>
        <v>807</v>
      </c>
      <c r="CG38" s="305"/>
      <c r="CH38" s="305"/>
      <c r="CI38" s="305"/>
      <c r="CJ38" s="306"/>
      <c r="CK38" s="304">
        <f>IF(COUNTA(CK34,CK36)&gt;0,CK34+CK36+ROUNDDOWN((CM33+CM35)/1000,0),"")</f>
      </c>
      <c r="CL38" s="305"/>
      <c r="CM38" s="305"/>
      <c r="CN38" s="305"/>
      <c r="CO38" s="306"/>
      <c r="CP38" s="304">
        <f>IF(COUNTA(CP34,CP36)&gt;0,CP34+CP36+ROUNDDOWN((CR33+CR35)/1000,0),"")</f>
      </c>
      <c r="CQ38" s="305"/>
      <c r="CR38" s="305"/>
      <c r="CS38" s="305"/>
      <c r="CT38" s="306"/>
      <c r="CU38" s="304">
        <f>IF(COUNTA(CU34,CU36)&gt;0,CU34+CU36+ROUNDDOWN((CW33+CW35)/1000,0),"")</f>
      </c>
      <c r="CV38" s="305"/>
      <c r="CW38" s="305"/>
      <c r="CX38" s="305"/>
      <c r="CY38" s="306"/>
      <c r="CZ38" s="304">
        <f>IF(COUNTA(CZ34,CZ36)&gt;0,CZ34+CZ36+ROUNDDOWN((DB33+DB35)/1000,0),"")</f>
        <v>16748</v>
      </c>
      <c r="DA38" s="305"/>
      <c r="DB38" s="305"/>
      <c r="DC38" s="305"/>
      <c r="DD38" s="306"/>
      <c r="DE38" s="312"/>
      <c r="DF38" s="313"/>
      <c r="DG38" s="313"/>
      <c r="DH38" s="313"/>
      <c r="DI38" s="314"/>
      <c r="DJ38" s="301"/>
      <c r="DK38" s="302"/>
      <c r="DL38" s="302"/>
      <c r="DM38" s="302"/>
      <c r="DN38" s="303"/>
      <c r="DO38" s="301"/>
      <c r="DP38" s="302"/>
      <c r="DQ38" s="302"/>
      <c r="DR38" s="302"/>
      <c r="DS38" s="303"/>
      <c r="DT38" s="301"/>
      <c r="DU38" s="302"/>
      <c r="DV38" s="302"/>
      <c r="DW38" s="302"/>
      <c r="DX38" s="303"/>
      <c r="DY38" s="301"/>
      <c r="DZ38" s="302"/>
      <c r="EA38" s="302"/>
      <c r="EB38" s="302"/>
      <c r="EC38" s="303"/>
      <c r="ED38" s="301"/>
      <c r="EE38" s="302"/>
      <c r="EF38" s="302"/>
      <c r="EG38" s="302"/>
      <c r="EH38" s="303"/>
    </row>
    <row r="39" spans="2:148" ht="17.25" customHeight="1">
      <c r="B39" s="61"/>
      <c r="C39" s="83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T39" s="83"/>
      <c r="BU39" s="83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K39" s="56"/>
      <c r="ER39" s="12"/>
    </row>
    <row r="40" spans="2:138" ht="17.25" customHeight="1">
      <c r="B40" s="61"/>
      <c r="C40" s="293" t="s">
        <v>60</v>
      </c>
      <c r="D40" s="78"/>
      <c r="E40" s="78"/>
      <c r="F40" s="78"/>
      <c r="G40" s="78"/>
      <c r="H40" s="294"/>
      <c r="I40" s="186">
        <f>IF(CA40="","",CA40)</f>
        <v>17239</v>
      </c>
      <c r="J40" s="187"/>
      <c r="K40" s="187"/>
      <c r="L40" s="187"/>
      <c r="M40" s="188"/>
      <c r="N40" s="346" t="str">
        <f>CF40</f>
        <v>開票数　Ｂ</v>
      </c>
      <c r="O40" s="78"/>
      <c r="P40" s="78"/>
      <c r="Q40" s="78"/>
      <c r="R40" s="78"/>
      <c r="S40" s="78"/>
      <c r="T40" s="78"/>
      <c r="U40" s="78"/>
      <c r="V40" s="78"/>
      <c r="W40" s="294"/>
      <c r="X40" s="186">
        <f>IF(CP40="","",CP40)</f>
        <v>17239</v>
      </c>
      <c r="Y40" s="187"/>
      <c r="Z40" s="187"/>
      <c r="AA40" s="187"/>
      <c r="AB40" s="188"/>
      <c r="AC40" s="344" t="str">
        <f>CU40</f>
        <v>差引残数　Ａ－Ｂ</v>
      </c>
      <c r="AD40" s="78"/>
      <c r="AE40" s="78"/>
      <c r="AF40" s="78"/>
      <c r="AG40" s="78"/>
      <c r="AH40" s="78"/>
      <c r="AI40" s="78"/>
      <c r="AJ40" s="78"/>
      <c r="AK40" s="78"/>
      <c r="AL40" s="294"/>
      <c r="AM40" s="276">
        <f>IF(DE40=0,"",DE40)</f>
      </c>
      <c r="AN40" s="277"/>
      <c r="AO40" s="277"/>
      <c r="AP40" s="277"/>
      <c r="AQ40" s="278"/>
      <c r="AR40" s="282" t="str">
        <f>DJ40</f>
        <v>進捗率　B/A×100（％）</v>
      </c>
      <c r="AS40" s="282"/>
      <c r="AT40" s="282"/>
      <c r="AU40" s="282"/>
      <c r="AV40" s="282"/>
      <c r="AW40" s="282"/>
      <c r="AX40" s="282"/>
      <c r="AY40" s="282"/>
      <c r="AZ40" s="282"/>
      <c r="BA40" s="283"/>
      <c r="BB40" s="330">
        <f>DT40</f>
        <v>100</v>
      </c>
      <c r="BC40" s="331"/>
      <c r="BD40" s="331"/>
      <c r="BE40" s="331"/>
      <c r="BF40" s="332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T40" s="293" t="s">
        <v>60</v>
      </c>
      <c r="BU40" s="78"/>
      <c r="BV40" s="78"/>
      <c r="BW40" s="78"/>
      <c r="BX40" s="78"/>
      <c r="BY40" s="78"/>
      <c r="BZ40" s="294"/>
      <c r="CA40" s="221">
        <v>17239</v>
      </c>
      <c r="CB40" s="222"/>
      <c r="CC40" s="222"/>
      <c r="CD40" s="222"/>
      <c r="CE40" s="223"/>
      <c r="CF40" s="293" t="s">
        <v>61</v>
      </c>
      <c r="CG40" s="78"/>
      <c r="CH40" s="78"/>
      <c r="CI40" s="78"/>
      <c r="CJ40" s="78"/>
      <c r="CK40" s="78"/>
      <c r="CL40" s="78"/>
      <c r="CM40" s="78"/>
      <c r="CN40" s="78"/>
      <c r="CO40" s="294"/>
      <c r="CP40" s="186">
        <f>IF(AND(ED37="",CZ38=""),0,IF(AND(ED37="",CZ38&lt;&gt;""),CZ38,SUM(DT37:EH38)))</f>
        <v>17239</v>
      </c>
      <c r="CQ40" s="187"/>
      <c r="CR40" s="187"/>
      <c r="CS40" s="187"/>
      <c r="CT40" s="188"/>
      <c r="CU40" s="78" t="s">
        <v>62</v>
      </c>
      <c r="CV40" s="78"/>
      <c r="CW40" s="78"/>
      <c r="CX40" s="78"/>
      <c r="CY40" s="78"/>
      <c r="CZ40" s="78"/>
      <c r="DA40" s="78"/>
      <c r="DB40" s="78"/>
      <c r="DC40" s="78"/>
      <c r="DD40" s="294"/>
      <c r="DE40" s="276">
        <f>CA40-CP40</f>
        <v>0</v>
      </c>
      <c r="DF40" s="277"/>
      <c r="DG40" s="277"/>
      <c r="DH40" s="277"/>
      <c r="DI40" s="278"/>
      <c r="DJ40" s="282" t="s">
        <v>140</v>
      </c>
      <c r="DK40" s="282"/>
      <c r="DL40" s="282"/>
      <c r="DM40" s="282"/>
      <c r="DN40" s="282"/>
      <c r="DO40" s="282"/>
      <c r="DP40" s="282"/>
      <c r="DQ40" s="282"/>
      <c r="DR40" s="282"/>
      <c r="DS40" s="283"/>
      <c r="DT40" s="286">
        <f>IF(ISERROR(CP40/CA40)=TRUE,0,CP40/CA40*100)</f>
        <v>100</v>
      </c>
      <c r="DU40" s="287"/>
      <c r="DV40" s="287"/>
      <c r="DW40" s="287"/>
      <c r="DX40" s="288"/>
      <c r="DY40" s="85"/>
      <c r="DZ40" s="85"/>
      <c r="EA40" s="85"/>
      <c r="EB40" s="85"/>
      <c r="EC40" s="85"/>
      <c r="ED40" s="85"/>
      <c r="EE40" s="85"/>
      <c r="EF40" s="85"/>
      <c r="EG40" s="85"/>
      <c r="EH40" s="85"/>
    </row>
    <row r="41" spans="2:138" ht="17.25" customHeight="1">
      <c r="B41" s="61"/>
      <c r="C41" s="295"/>
      <c r="D41" s="296"/>
      <c r="E41" s="296"/>
      <c r="F41" s="296"/>
      <c r="G41" s="296"/>
      <c r="H41" s="297"/>
      <c r="I41" s="138"/>
      <c r="J41" s="139"/>
      <c r="K41" s="139"/>
      <c r="L41" s="139"/>
      <c r="M41" s="140"/>
      <c r="N41" s="295"/>
      <c r="O41" s="296"/>
      <c r="P41" s="296"/>
      <c r="Q41" s="296"/>
      <c r="R41" s="296"/>
      <c r="S41" s="296"/>
      <c r="T41" s="296"/>
      <c r="U41" s="296"/>
      <c r="V41" s="296"/>
      <c r="W41" s="297"/>
      <c r="X41" s="138"/>
      <c r="Y41" s="139"/>
      <c r="Z41" s="139"/>
      <c r="AA41" s="139"/>
      <c r="AB41" s="140"/>
      <c r="AC41" s="296"/>
      <c r="AD41" s="296"/>
      <c r="AE41" s="296"/>
      <c r="AF41" s="296"/>
      <c r="AG41" s="296"/>
      <c r="AH41" s="296"/>
      <c r="AI41" s="296"/>
      <c r="AJ41" s="296"/>
      <c r="AK41" s="296"/>
      <c r="AL41" s="297"/>
      <c r="AM41" s="279"/>
      <c r="AN41" s="280"/>
      <c r="AO41" s="280"/>
      <c r="AP41" s="280"/>
      <c r="AQ41" s="281"/>
      <c r="AR41" s="284"/>
      <c r="AS41" s="284"/>
      <c r="AT41" s="284"/>
      <c r="AU41" s="284"/>
      <c r="AV41" s="284"/>
      <c r="AW41" s="284"/>
      <c r="AX41" s="284"/>
      <c r="AY41" s="284"/>
      <c r="AZ41" s="284"/>
      <c r="BA41" s="285"/>
      <c r="BB41" s="333"/>
      <c r="BC41" s="334"/>
      <c r="BD41" s="334"/>
      <c r="BE41" s="334"/>
      <c r="BF41" s="33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T41" s="295"/>
      <c r="BU41" s="296"/>
      <c r="BV41" s="296"/>
      <c r="BW41" s="296"/>
      <c r="BX41" s="296"/>
      <c r="BY41" s="296"/>
      <c r="BZ41" s="297"/>
      <c r="CA41" s="209"/>
      <c r="CB41" s="210"/>
      <c r="CC41" s="210"/>
      <c r="CD41" s="210"/>
      <c r="CE41" s="211"/>
      <c r="CF41" s="295"/>
      <c r="CG41" s="296"/>
      <c r="CH41" s="296"/>
      <c r="CI41" s="296"/>
      <c r="CJ41" s="296"/>
      <c r="CK41" s="296"/>
      <c r="CL41" s="296"/>
      <c r="CM41" s="296"/>
      <c r="CN41" s="296"/>
      <c r="CO41" s="297"/>
      <c r="CP41" s="138"/>
      <c r="CQ41" s="139"/>
      <c r="CR41" s="139"/>
      <c r="CS41" s="139"/>
      <c r="CT41" s="140"/>
      <c r="CU41" s="296"/>
      <c r="CV41" s="296"/>
      <c r="CW41" s="296"/>
      <c r="CX41" s="296"/>
      <c r="CY41" s="296"/>
      <c r="CZ41" s="296"/>
      <c r="DA41" s="296"/>
      <c r="DB41" s="296"/>
      <c r="DC41" s="296"/>
      <c r="DD41" s="297"/>
      <c r="DE41" s="279"/>
      <c r="DF41" s="280"/>
      <c r="DG41" s="280"/>
      <c r="DH41" s="280"/>
      <c r="DI41" s="281"/>
      <c r="DJ41" s="284"/>
      <c r="DK41" s="284"/>
      <c r="DL41" s="284"/>
      <c r="DM41" s="284"/>
      <c r="DN41" s="284"/>
      <c r="DO41" s="284"/>
      <c r="DP41" s="284"/>
      <c r="DQ41" s="284"/>
      <c r="DR41" s="284"/>
      <c r="DS41" s="285"/>
      <c r="DT41" s="289"/>
      <c r="DU41" s="290"/>
      <c r="DV41" s="290"/>
      <c r="DW41" s="290"/>
      <c r="DX41" s="291"/>
      <c r="DY41" s="85"/>
      <c r="DZ41" s="85"/>
      <c r="EA41" s="85"/>
      <c r="EB41" s="85"/>
      <c r="EC41" s="85"/>
      <c r="ED41" s="85"/>
      <c r="EE41" s="85"/>
      <c r="EF41" s="85"/>
      <c r="EG41" s="85"/>
      <c r="EH41" s="85"/>
    </row>
    <row r="42" spans="2:148" ht="36" customHeight="1">
      <c r="B42" s="61"/>
      <c r="C42" s="87"/>
      <c r="D42" s="87"/>
      <c r="E42" s="87"/>
      <c r="F42" s="87"/>
      <c r="G42" s="87"/>
      <c r="H42" s="87"/>
      <c r="I42" s="342">
        <f>CA42</f>
      </c>
      <c r="J42" s="343"/>
      <c r="K42" s="343"/>
      <c r="L42" s="343"/>
      <c r="M42" s="343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329">
        <f>DE42</f>
      </c>
      <c r="AN42" s="329"/>
      <c r="AO42" s="329"/>
      <c r="AP42" s="329"/>
      <c r="AQ42" s="32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329">
        <f>DT42</f>
      </c>
      <c r="BC42" s="329"/>
      <c r="BD42" s="329"/>
      <c r="BE42" s="329"/>
      <c r="BF42" s="329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T42" s="87"/>
      <c r="BU42" s="87"/>
      <c r="BV42" s="87"/>
      <c r="BW42" s="87"/>
      <c r="BX42" s="87"/>
      <c r="BY42" s="87"/>
      <c r="BZ42" s="87"/>
      <c r="CA42" s="267">
        <f>IF(CA40=EK37,"",$EJ$2)</f>
      </c>
      <c r="CB42" s="267"/>
      <c r="CC42" s="267"/>
      <c r="CD42" s="267"/>
      <c r="CE42" s="26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92"/>
      <c r="CQ42" s="92"/>
      <c r="CR42" s="92"/>
      <c r="CS42" s="92"/>
      <c r="CT42" s="92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292">
        <f>+CA42</f>
      </c>
      <c r="DF42" s="292"/>
      <c r="DG42" s="292"/>
      <c r="DH42" s="292"/>
      <c r="DI42" s="292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292">
        <f>+CA42</f>
      </c>
      <c r="DU42" s="292"/>
      <c r="DV42" s="292"/>
      <c r="DW42" s="292"/>
      <c r="DX42" s="292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1"/>
      <c r="ER42" s="12"/>
    </row>
    <row r="43" spans="2:148" ht="36" customHeight="1">
      <c r="B43" s="61"/>
      <c r="C43" s="87"/>
      <c r="D43" s="87"/>
      <c r="E43" s="87"/>
      <c r="F43" s="87"/>
      <c r="G43" s="87"/>
      <c r="H43" s="87"/>
      <c r="I43" s="93"/>
      <c r="J43" s="94"/>
      <c r="K43" s="94"/>
      <c r="L43" s="94"/>
      <c r="M43" s="94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95"/>
      <c r="AN43" s="95"/>
      <c r="AO43" s="95"/>
      <c r="AP43" s="95"/>
      <c r="AQ43" s="95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95"/>
      <c r="BC43" s="95"/>
      <c r="BD43" s="95"/>
      <c r="BE43" s="95"/>
      <c r="BF43" s="9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T43" s="87"/>
      <c r="BU43" s="87"/>
      <c r="BV43" s="87"/>
      <c r="BW43" s="87"/>
      <c r="BX43" s="87"/>
      <c r="BY43" s="87"/>
      <c r="BZ43" s="87"/>
      <c r="CA43" s="96"/>
      <c r="CB43" s="96"/>
      <c r="CC43" s="96"/>
      <c r="CD43" s="96"/>
      <c r="CE43" s="96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92"/>
      <c r="CQ43" s="92"/>
      <c r="CR43" s="92"/>
      <c r="CS43" s="92"/>
      <c r="CT43" s="92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97"/>
      <c r="DF43" s="97"/>
      <c r="DG43" s="97"/>
      <c r="DH43" s="97"/>
      <c r="DI43" s="97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97"/>
      <c r="DU43" s="97"/>
      <c r="DV43" s="97"/>
      <c r="DW43" s="97"/>
      <c r="DX43" s="97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1"/>
      <c r="EJ43" s="11" t="s">
        <v>1</v>
      </c>
      <c r="ER43" s="12"/>
    </row>
    <row r="44" spans="1:151" s="58" customFormat="1" ht="18" customHeight="1">
      <c r="A44" s="75"/>
      <c r="B44" s="15"/>
      <c r="C44" s="61" t="str">
        <f>BT44</f>
        <v>⑤松任市石川郡西部選挙区　　定数３人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104"/>
      <c r="BT44" s="61" t="s">
        <v>121</v>
      </c>
      <c r="BU44" s="61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12"/>
      <c r="EJ44" s="13"/>
      <c r="EK44" s="14"/>
      <c r="EL44" s="135" t="s">
        <v>3</v>
      </c>
      <c r="EM44" s="135"/>
      <c r="EN44" s="135" t="s">
        <v>4</v>
      </c>
      <c r="EO44" s="135"/>
      <c r="EP44" s="135"/>
      <c r="EQ44" s="135"/>
      <c r="ER44" s="15"/>
      <c r="ES44" s="15"/>
      <c r="ET44" s="15"/>
      <c r="EU44" s="15"/>
    </row>
    <row r="45" spans="1:151" ht="17.25" customHeight="1">
      <c r="A45" s="58"/>
      <c r="C45" s="77"/>
      <c r="D45" s="38">
        <f>BV45</f>
        <v>1</v>
      </c>
      <c r="E45" s="39" t="str">
        <f>BW45</f>
        <v>(</v>
      </c>
      <c r="F45" s="78" t="str">
        <f>IF(BX45="","",BX45)</f>
        <v>自</v>
      </c>
      <c r="G45" s="78"/>
      <c r="H45" s="40" t="str">
        <f>BZ45</f>
        <v>)</v>
      </c>
      <c r="I45" s="38">
        <f>CA45</f>
        <v>2</v>
      </c>
      <c r="J45" s="39" t="str">
        <f>CB45</f>
        <v>(</v>
      </c>
      <c r="K45" s="78" t="str">
        <f>IF(CC45="","",CC45)</f>
        <v>自</v>
      </c>
      <c r="L45" s="78"/>
      <c r="M45" s="40" t="str">
        <f>CE45</f>
        <v>)</v>
      </c>
      <c r="N45" s="38">
        <f>CF45</f>
        <v>3</v>
      </c>
      <c r="O45" s="39" t="str">
        <f>CG45</f>
        <v>(</v>
      </c>
      <c r="P45" s="78" t="str">
        <f>IF(CH45="","",CH45)</f>
        <v>新</v>
      </c>
      <c r="Q45" s="78"/>
      <c r="R45" s="40" t="str">
        <f>CJ45</f>
        <v>)</v>
      </c>
      <c r="S45" s="38">
        <f>CK45</f>
        <v>4</v>
      </c>
      <c r="T45" s="39" t="str">
        <f>CL45</f>
        <v>(</v>
      </c>
      <c r="U45" s="78" t="str">
        <f>IF(CM45="","",CM45)</f>
        <v>無</v>
      </c>
      <c r="V45" s="78"/>
      <c r="W45" s="40" t="str">
        <f>CO45</f>
        <v>)</v>
      </c>
      <c r="X45" s="38">
        <f>CP45</f>
        <v>5</v>
      </c>
      <c r="Y45" s="39" t="str">
        <f>CQ45</f>
        <v>(</v>
      </c>
      <c r="Z45" s="78">
        <f>IF(CR45="","",CR45)</f>
      </c>
      <c r="AA45" s="78"/>
      <c r="AB45" s="40" t="str">
        <f>CT45</f>
        <v>)</v>
      </c>
      <c r="AC45" s="38">
        <f>CU45</f>
        <v>6</v>
      </c>
      <c r="AD45" s="39" t="str">
        <f>CV45</f>
        <v>(</v>
      </c>
      <c r="AE45" s="78">
        <f>IF(CW45="","",CW45)</f>
      </c>
      <c r="AF45" s="78"/>
      <c r="AG45" s="40" t="str">
        <f>CY45</f>
        <v>)</v>
      </c>
      <c r="AH45" s="258" t="str">
        <f>CZ45</f>
        <v>得　票
総　数</v>
      </c>
      <c r="AI45" s="259"/>
      <c r="AJ45" s="259"/>
      <c r="AK45" s="259"/>
      <c r="AL45" s="260"/>
      <c r="AM45" s="248" t="str">
        <f>DE45</f>
        <v>按分の際
切り捨て
られた数</v>
      </c>
      <c r="AN45" s="268"/>
      <c r="AO45" s="268"/>
      <c r="AP45" s="268"/>
      <c r="AQ45" s="269"/>
      <c r="AR45" s="248" t="str">
        <f>DJ45</f>
        <v>有　 効
投票数</v>
      </c>
      <c r="AS45" s="249"/>
      <c r="AT45" s="249"/>
      <c r="AU45" s="249"/>
      <c r="AV45" s="250"/>
      <c r="AW45" s="248" t="str">
        <f>DO45</f>
        <v>無　 効
投票数</v>
      </c>
      <c r="AX45" s="249"/>
      <c r="AY45" s="249"/>
      <c r="AZ45" s="249"/>
      <c r="BA45" s="250"/>
      <c r="BB45" s="248" t="str">
        <f>DT45</f>
        <v>投　 票
総　 数</v>
      </c>
      <c r="BC45" s="249"/>
      <c r="BD45" s="249"/>
      <c r="BE45" s="249"/>
      <c r="BF45" s="250"/>
      <c r="BG45" s="248" t="str">
        <f>DY45</f>
        <v>不受理</v>
      </c>
      <c r="BH45" s="249"/>
      <c r="BI45" s="249"/>
      <c r="BJ45" s="249"/>
      <c r="BK45" s="250"/>
      <c r="BL45" s="248" t="str">
        <f>ED45</f>
        <v>不足</v>
      </c>
      <c r="BM45" s="249"/>
      <c r="BN45" s="249"/>
      <c r="BO45" s="249"/>
      <c r="BP45" s="250"/>
      <c r="BQ45" s="102"/>
      <c r="BT45" s="77"/>
      <c r="BU45" s="77"/>
      <c r="BV45" s="38">
        <v>1</v>
      </c>
      <c r="BW45" s="39" t="s">
        <v>145</v>
      </c>
      <c r="BX45" s="191" t="s">
        <v>20</v>
      </c>
      <c r="BY45" s="191"/>
      <c r="BZ45" s="40" t="s">
        <v>69</v>
      </c>
      <c r="CA45" s="38">
        <v>2</v>
      </c>
      <c r="CB45" s="39" t="s">
        <v>70</v>
      </c>
      <c r="CC45" s="191" t="s">
        <v>20</v>
      </c>
      <c r="CD45" s="191"/>
      <c r="CE45" s="40" t="s">
        <v>69</v>
      </c>
      <c r="CF45" s="38">
        <v>3</v>
      </c>
      <c r="CG45" s="39" t="s">
        <v>70</v>
      </c>
      <c r="CH45" s="191" t="s">
        <v>18</v>
      </c>
      <c r="CI45" s="191"/>
      <c r="CJ45" s="40" t="s">
        <v>65</v>
      </c>
      <c r="CK45" s="38">
        <v>4</v>
      </c>
      <c r="CL45" s="39" t="s">
        <v>66</v>
      </c>
      <c r="CM45" s="191" t="s">
        <v>19</v>
      </c>
      <c r="CN45" s="191"/>
      <c r="CO45" s="40" t="s">
        <v>67</v>
      </c>
      <c r="CP45" s="38">
        <v>5</v>
      </c>
      <c r="CQ45" s="39" t="s">
        <v>68</v>
      </c>
      <c r="CR45" s="257"/>
      <c r="CS45" s="257"/>
      <c r="CT45" s="40" t="s">
        <v>67</v>
      </c>
      <c r="CU45" s="38">
        <v>6</v>
      </c>
      <c r="CV45" s="39" t="s">
        <v>68</v>
      </c>
      <c r="CW45" s="257"/>
      <c r="CX45" s="257"/>
      <c r="CY45" s="40" t="s">
        <v>67</v>
      </c>
      <c r="CZ45" s="258" t="s">
        <v>95</v>
      </c>
      <c r="DA45" s="259"/>
      <c r="DB45" s="259"/>
      <c r="DC45" s="259"/>
      <c r="DD45" s="260"/>
      <c r="DE45" s="248" t="s">
        <v>51</v>
      </c>
      <c r="DF45" s="268"/>
      <c r="DG45" s="268"/>
      <c r="DH45" s="268"/>
      <c r="DI45" s="269"/>
      <c r="DJ45" s="248" t="s">
        <v>96</v>
      </c>
      <c r="DK45" s="249"/>
      <c r="DL45" s="249"/>
      <c r="DM45" s="249"/>
      <c r="DN45" s="250"/>
      <c r="DO45" s="248" t="s">
        <v>97</v>
      </c>
      <c r="DP45" s="249"/>
      <c r="DQ45" s="249"/>
      <c r="DR45" s="249"/>
      <c r="DS45" s="250"/>
      <c r="DT45" s="248" t="s">
        <v>98</v>
      </c>
      <c r="DU45" s="249"/>
      <c r="DV45" s="249"/>
      <c r="DW45" s="249"/>
      <c r="DX45" s="250"/>
      <c r="DY45" s="248" t="s">
        <v>52</v>
      </c>
      <c r="DZ45" s="249"/>
      <c r="EA45" s="249"/>
      <c r="EB45" s="249"/>
      <c r="EC45" s="250"/>
      <c r="ED45" s="248" t="s">
        <v>99</v>
      </c>
      <c r="EE45" s="249"/>
      <c r="EF45" s="249"/>
      <c r="EG45" s="249"/>
      <c r="EH45" s="250"/>
      <c r="EJ45" s="192" t="s">
        <v>5</v>
      </c>
      <c r="EK45" s="193" t="s">
        <v>6</v>
      </c>
      <c r="EL45" s="189" t="s">
        <v>7</v>
      </c>
      <c r="EM45" s="189" t="s">
        <v>8</v>
      </c>
      <c r="EN45" s="189" t="s">
        <v>9</v>
      </c>
      <c r="EO45" s="189" t="s">
        <v>10</v>
      </c>
      <c r="EP45" s="189" t="s">
        <v>11</v>
      </c>
      <c r="EQ45" s="189" t="s">
        <v>12</v>
      </c>
      <c r="ER45" s="189" t="s">
        <v>3</v>
      </c>
      <c r="ES45" s="189" t="s">
        <v>4</v>
      </c>
      <c r="ET45" s="190"/>
      <c r="EU45" s="190"/>
    </row>
    <row r="46" spans="1:151" ht="17.25" customHeight="1">
      <c r="A46" s="58"/>
      <c r="C46" s="81"/>
      <c r="D46" s="49" t="str">
        <f>IF(BV46="","",BV46)</f>
        <v>さくの</v>
      </c>
      <c r="E46" s="150"/>
      <c r="F46" s="150"/>
      <c r="G46" s="150"/>
      <c r="H46" s="147"/>
      <c r="I46" s="49" t="str">
        <f>IF(CA46="","",CA46)</f>
        <v>吉　崎</v>
      </c>
      <c r="J46" s="150"/>
      <c r="K46" s="150"/>
      <c r="L46" s="150"/>
      <c r="M46" s="147"/>
      <c r="N46" s="49" t="str">
        <f>IF(CF46="","",CF46)</f>
        <v>よねみつ</v>
      </c>
      <c r="O46" s="150"/>
      <c r="P46" s="150"/>
      <c r="Q46" s="150"/>
      <c r="R46" s="147"/>
      <c r="S46" s="49" t="str">
        <f>IF(CK46="","",CK46)</f>
        <v>大口 英夫</v>
      </c>
      <c r="T46" s="150"/>
      <c r="U46" s="150"/>
      <c r="V46" s="150"/>
      <c r="W46" s="147"/>
      <c r="X46" s="49">
        <f>IF(CP46="","",CP46)</f>
      </c>
      <c r="Y46" s="150"/>
      <c r="Z46" s="150"/>
      <c r="AA46" s="150"/>
      <c r="AB46" s="147"/>
      <c r="AC46" s="49">
        <f>IF(CU46="","",CU46)</f>
      </c>
      <c r="AD46" s="150"/>
      <c r="AE46" s="150"/>
      <c r="AF46" s="150"/>
      <c r="AG46" s="147"/>
      <c r="AH46" s="261"/>
      <c r="AI46" s="262"/>
      <c r="AJ46" s="262"/>
      <c r="AK46" s="262"/>
      <c r="AL46" s="263"/>
      <c r="AM46" s="270"/>
      <c r="AN46" s="271"/>
      <c r="AO46" s="271"/>
      <c r="AP46" s="271"/>
      <c r="AQ46" s="272"/>
      <c r="AR46" s="251"/>
      <c r="AS46" s="252"/>
      <c r="AT46" s="252"/>
      <c r="AU46" s="252"/>
      <c r="AV46" s="253"/>
      <c r="AW46" s="251"/>
      <c r="AX46" s="252"/>
      <c r="AY46" s="252"/>
      <c r="AZ46" s="252"/>
      <c r="BA46" s="253"/>
      <c r="BB46" s="251"/>
      <c r="BC46" s="252"/>
      <c r="BD46" s="252"/>
      <c r="BE46" s="252"/>
      <c r="BF46" s="253"/>
      <c r="BG46" s="251"/>
      <c r="BH46" s="252"/>
      <c r="BI46" s="252"/>
      <c r="BJ46" s="252"/>
      <c r="BK46" s="253"/>
      <c r="BL46" s="251"/>
      <c r="BM46" s="252"/>
      <c r="BN46" s="252"/>
      <c r="BO46" s="252"/>
      <c r="BP46" s="253"/>
      <c r="BR46" s="15"/>
      <c r="BS46" s="15"/>
      <c r="BT46" s="103"/>
      <c r="BU46" s="81"/>
      <c r="BV46" s="199" t="s">
        <v>149</v>
      </c>
      <c r="BW46" s="200"/>
      <c r="BX46" s="200"/>
      <c r="BY46" s="200"/>
      <c r="BZ46" s="201"/>
      <c r="CA46" s="199" t="s">
        <v>122</v>
      </c>
      <c r="CB46" s="200"/>
      <c r="CC46" s="200"/>
      <c r="CD46" s="200"/>
      <c r="CE46" s="201"/>
      <c r="CF46" s="199" t="s">
        <v>150</v>
      </c>
      <c r="CG46" s="200"/>
      <c r="CH46" s="200"/>
      <c r="CI46" s="200"/>
      <c r="CJ46" s="201"/>
      <c r="CK46" s="199" t="s">
        <v>123</v>
      </c>
      <c r="CL46" s="200"/>
      <c r="CM46" s="200"/>
      <c r="CN46" s="200"/>
      <c r="CO46" s="201"/>
      <c r="CP46" s="199"/>
      <c r="CQ46" s="200"/>
      <c r="CR46" s="200"/>
      <c r="CS46" s="200"/>
      <c r="CT46" s="201"/>
      <c r="CU46" s="199"/>
      <c r="CV46" s="200"/>
      <c r="CW46" s="200"/>
      <c r="CX46" s="200"/>
      <c r="CY46" s="201"/>
      <c r="CZ46" s="261"/>
      <c r="DA46" s="262"/>
      <c r="DB46" s="262"/>
      <c r="DC46" s="262"/>
      <c r="DD46" s="263"/>
      <c r="DE46" s="270"/>
      <c r="DF46" s="271"/>
      <c r="DG46" s="271"/>
      <c r="DH46" s="271"/>
      <c r="DI46" s="272"/>
      <c r="DJ46" s="251"/>
      <c r="DK46" s="252"/>
      <c r="DL46" s="252"/>
      <c r="DM46" s="252"/>
      <c r="DN46" s="253"/>
      <c r="DO46" s="251"/>
      <c r="DP46" s="252"/>
      <c r="DQ46" s="252"/>
      <c r="DR46" s="252"/>
      <c r="DS46" s="253"/>
      <c r="DT46" s="251"/>
      <c r="DU46" s="252"/>
      <c r="DV46" s="252"/>
      <c r="DW46" s="252"/>
      <c r="DX46" s="253"/>
      <c r="DY46" s="251"/>
      <c r="DZ46" s="252"/>
      <c r="EA46" s="252"/>
      <c r="EB46" s="252"/>
      <c r="EC46" s="253"/>
      <c r="ED46" s="251"/>
      <c r="EE46" s="252"/>
      <c r="EF46" s="252"/>
      <c r="EG46" s="252"/>
      <c r="EH46" s="253"/>
      <c r="EJ46" s="192"/>
      <c r="EK46" s="194"/>
      <c r="EL46" s="189"/>
      <c r="EM46" s="189"/>
      <c r="EN46" s="189"/>
      <c r="EO46" s="189"/>
      <c r="EP46" s="189"/>
      <c r="EQ46" s="189"/>
      <c r="ER46" s="189"/>
      <c r="ES46" s="189"/>
      <c r="ET46" s="190"/>
      <c r="EU46" s="190"/>
    </row>
    <row r="47" spans="1:151" ht="17.25" customHeight="1">
      <c r="A47" s="58"/>
      <c r="C47" s="82"/>
      <c r="D47" s="141" t="str">
        <f>IF(BV47="","",BV47)</f>
        <v>広　昭</v>
      </c>
      <c r="E47" s="142"/>
      <c r="F47" s="142"/>
      <c r="G47" s="142"/>
      <c r="H47" s="143"/>
      <c r="I47" s="141" t="str">
        <f>IF(CA47="","",CA47)</f>
        <v>よしのり</v>
      </c>
      <c r="J47" s="142"/>
      <c r="K47" s="142"/>
      <c r="L47" s="142"/>
      <c r="M47" s="143"/>
      <c r="N47" s="141" t="str">
        <f>IF(CF47="","",CF47)</f>
        <v>正　次</v>
      </c>
      <c r="O47" s="142"/>
      <c r="P47" s="142"/>
      <c r="Q47" s="142"/>
      <c r="R47" s="143"/>
      <c r="S47" s="141">
        <f>IF(CK47="","",CK47)</f>
      </c>
      <c r="T47" s="142"/>
      <c r="U47" s="142"/>
      <c r="V47" s="142"/>
      <c r="W47" s="143"/>
      <c r="X47" s="141">
        <f>IF(CP47="","",CP47)</f>
      </c>
      <c r="Y47" s="142"/>
      <c r="Z47" s="142"/>
      <c r="AA47" s="142"/>
      <c r="AB47" s="143"/>
      <c r="AC47" s="141">
        <f>IF(CU47="","",CU47)</f>
      </c>
      <c r="AD47" s="142"/>
      <c r="AE47" s="142"/>
      <c r="AF47" s="142"/>
      <c r="AG47" s="143"/>
      <c r="AH47" s="264"/>
      <c r="AI47" s="265"/>
      <c r="AJ47" s="265"/>
      <c r="AK47" s="265"/>
      <c r="AL47" s="266"/>
      <c r="AM47" s="273"/>
      <c r="AN47" s="274"/>
      <c r="AO47" s="274"/>
      <c r="AP47" s="274"/>
      <c r="AQ47" s="275"/>
      <c r="AR47" s="254"/>
      <c r="AS47" s="255"/>
      <c r="AT47" s="255"/>
      <c r="AU47" s="255"/>
      <c r="AV47" s="256"/>
      <c r="AW47" s="254"/>
      <c r="AX47" s="255"/>
      <c r="AY47" s="255"/>
      <c r="AZ47" s="255"/>
      <c r="BA47" s="256"/>
      <c r="BB47" s="254"/>
      <c r="BC47" s="255"/>
      <c r="BD47" s="255"/>
      <c r="BE47" s="255"/>
      <c r="BF47" s="256"/>
      <c r="BG47" s="254"/>
      <c r="BH47" s="255"/>
      <c r="BI47" s="255"/>
      <c r="BJ47" s="255"/>
      <c r="BK47" s="256"/>
      <c r="BL47" s="254"/>
      <c r="BM47" s="255"/>
      <c r="BN47" s="255"/>
      <c r="BO47" s="255"/>
      <c r="BP47" s="256"/>
      <c r="BT47" s="82"/>
      <c r="BU47" s="82"/>
      <c r="BV47" s="202" t="s">
        <v>124</v>
      </c>
      <c r="BW47" s="203"/>
      <c r="BX47" s="203"/>
      <c r="BY47" s="203"/>
      <c r="BZ47" s="204"/>
      <c r="CA47" s="202" t="s">
        <v>125</v>
      </c>
      <c r="CB47" s="203"/>
      <c r="CC47" s="203"/>
      <c r="CD47" s="203"/>
      <c r="CE47" s="204"/>
      <c r="CF47" s="202" t="s">
        <v>126</v>
      </c>
      <c r="CG47" s="203"/>
      <c r="CH47" s="203"/>
      <c r="CI47" s="203"/>
      <c r="CJ47" s="204"/>
      <c r="CK47" s="202"/>
      <c r="CL47" s="203"/>
      <c r="CM47" s="203"/>
      <c r="CN47" s="203"/>
      <c r="CO47" s="204"/>
      <c r="CP47" s="202"/>
      <c r="CQ47" s="203"/>
      <c r="CR47" s="203"/>
      <c r="CS47" s="203"/>
      <c r="CT47" s="204"/>
      <c r="CU47" s="202"/>
      <c r="CV47" s="203"/>
      <c r="CW47" s="203"/>
      <c r="CX47" s="203"/>
      <c r="CY47" s="204"/>
      <c r="CZ47" s="264"/>
      <c r="DA47" s="265"/>
      <c r="DB47" s="265"/>
      <c r="DC47" s="265"/>
      <c r="DD47" s="266"/>
      <c r="DE47" s="273"/>
      <c r="DF47" s="274"/>
      <c r="DG47" s="274"/>
      <c r="DH47" s="274"/>
      <c r="DI47" s="275"/>
      <c r="DJ47" s="254"/>
      <c r="DK47" s="255"/>
      <c r="DL47" s="255"/>
      <c r="DM47" s="255"/>
      <c r="DN47" s="256"/>
      <c r="DO47" s="254"/>
      <c r="DP47" s="255"/>
      <c r="DQ47" s="255"/>
      <c r="DR47" s="255"/>
      <c r="DS47" s="256"/>
      <c r="DT47" s="254"/>
      <c r="DU47" s="255"/>
      <c r="DV47" s="255"/>
      <c r="DW47" s="255"/>
      <c r="DX47" s="256"/>
      <c r="DY47" s="254"/>
      <c r="DZ47" s="255"/>
      <c r="EA47" s="255"/>
      <c r="EB47" s="255"/>
      <c r="EC47" s="256"/>
      <c r="ED47" s="254"/>
      <c r="EE47" s="255"/>
      <c r="EF47" s="255"/>
      <c r="EG47" s="255"/>
      <c r="EH47" s="256"/>
      <c r="EJ47" s="192"/>
      <c r="EK47" s="195"/>
      <c r="EL47" s="189"/>
      <c r="EM47" s="189"/>
      <c r="EN47" s="189"/>
      <c r="EO47" s="189"/>
      <c r="EP47" s="189"/>
      <c r="EQ47" s="189"/>
      <c r="ER47" s="189"/>
      <c r="ES47" s="189"/>
      <c r="ET47" s="190"/>
      <c r="EU47" s="190"/>
    </row>
    <row r="48" spans="1:151" s="15" customFormat="1" ht="17.25" customHeight="1">
      <c r="A48" s="58"/>
      <c r="B48" s="320">
        <f>BS48</f>
      </c>
      <c r="C48" s="315" t="str">
        <f>BT48</f>
        <v>白山市第１</v>
      </c>
      <c r="D48" s="136"/>
      <c r="E48" s="137"/>
      <c r="F48" s="148">
        <f>IF(BX48="","",BX48)</f>
      </c>
      <c r="G48" s="148"/>
      <c r="H48" s="149"/>
      <c r="I48" s="136"/>
      <c r="J48" s="137"/>
      <c r="K48" s="148">
        <f>IF(CC48="","",CC48)</f>
      </c>
      <c r="L48" s="148"/>
      <c r="M48" s="149"/>
      <c r="N48" s="136"/>
      <c r="O48" s="137"/>
      <c r="P48" s="148">
        <f>IF(CH48="","",CH48)</f>
      </c>
      <c r="Q48" s="148"/>
      <c r="R48" s="149"/>
      <c r="S48" s="136"/>
      <c r="T48" s="137"/>
      <c r="U48" s="148">
        <f>IF(CM48="","",CM48)</f>
      </c>
      <c r="V48" s="148"/>
      <c r="W48" s="149"/>
      <c r="X48" s="136"/>
      <c r="Y48" s="137"/>
      <c r="Z48" s="148">
        <f>IF(CR48="","",CR48)</f>
      </c>
      <c r="AA48" s="148"/>
      <c r="AB48" s="149"/>
      <c r="AC48" s="136"/>
      <c r="AD48" s="137"/>
      <c r="AE48" s="148">
        <f>IF(CW48="","",CW48)</f>
      </c>
      <c r="AF48" s="148"/>
      <c r="AG48" s="149"/>
      <c r="AH48" s="136"/>
      <c r="AI48" s="137"/>
      <c r="AJ48" s="148">
        <f>IF(DB48="","",DB48)</f>
      </c>
      <c r="AK48" s="148"/>
      <c r="AL48" s="149"/>
      <c r="AM48" s="336">
        <f>IF(DE48="","",DE48)</f>
        <v>0</v>
      </c>
      <c r="AN48" s="337"/>
      <c r="AO48" s="337"/>
      <c r="AP48" s="337"/>
      <c r="AQ48" s="338"/>
      <c r="AR48" s="322">
        <f>IF(DJ48="","",DJ48)</f>
        <v>31552</v>
      </c>
      <c r="AS48" s="323"/>
      <c r="AT48" s="323"/>
      <c r="AU48" s="323"/>
      <c r="AV48" s="324"/>
      <c r="AW48" s="322">
        <f>IF(DO48="","",DO48)</f>
        <v>633</v>
      </c>
      <c r="AX48" s="323"/>
      <c r="AY48" s="323"/>
      <c r="AZ48" s="323"/>
      <c r="BA48" s="324"/>
      <c r="BB48" s="322">
        <f>IF(DT48="","",DT48)</f>
        <v>32185</v>
      </c>
      <c r="BC48" s="323"/>
      <c r="BD48" s="323"/>
      <c r="BE48" s="323"/>
      <c r="BF48" s="324"/>
      <c r="BG48" s="322">
        <f>IF(DY48="","",DY48)</f>
        <v>0</v>
      </c>
      <c r="BH48" s="323"/>
      <c r="BI48" s="323"/>
      <c r="BJ48" s="323"/>
      <c r="BK48" s="324"/>
      <c r="BL48" s="322">
        <f>IF(ED48="","",ED48)</f>
        <v>0</v>
      </c>
      <c r="BM48" s="323"/>
      <c r="BN48" s="323"/>
      <c r="BO48" s="323"/>
      <c r="BP48" s="324"/>
      <c r="BR48" s="135" t="str">
        <f>IF(COUNTA(BU48:EH49)=0,"",IF(COUNTA(BV48:EH49)=0,$EK$1,IF(COUNTA(BU48)=0,$EK$1,IF(AND(ER48=0,COUNTA(DE48:EH49)=0),$EJ$1,IF(AND(ES48=0,COUNTA(DE48:EH49)=6),$EJ$1,$EK$1)))))</f>
        <v>OK</v>
      </c>
      <c r="BS48" s="241">
        <f>IF($BT$1=7,EU48,"")</f>
      </c>
      <c r="BT48" s="315" t="s">
        <v>127</v>
      </c>
      <c r="BU48" s="175">
        <v>9</v>
      </c>
      <c r="BV48" s="205"/>
      <c r="BW48" s="206"/>
      <c r="BX48" s="207"/>
      <c r="BY48" s="207"/>
      <c r="BZ48" s="208"/>
      <c r="CA48" s="205"/>
      <c r="CB48" s="206"/>
      <c r="CC48" s="207"/>
      <c r="CD48" s="207"/>
      <c r="CE48" s="208"/>
      <c r="CF48" s="205"/>
      <c r="CG48" s="206"/>
      <c r="CH48" s="207"/>
      <c r="CI48" s="207"/>
      <c r="CJ48" s="208"/>
      <c r="CK48" s="205"/>
      <c r="CL48" s="206"/>
      <c r="CM48" s="207"/>
      <c r="CN48" s="207"/>
      <c r="CO48" s="208"/>
      <c r="CP48" s="205"/>
      <c r="CQ48" s="206"/>
      <c r="CR48" s="207"/>
      <c r="CS48" s="207"/>
      <c r="CT48" s="208"/>
      <c r="CU48" s="205"/>
      <c r="CV48" s="206"/>
      <c r="CW48" s="207"/>
      <c r="CX48" s="207"/>
      <c r="CY48" s="208"/>
      <c r="CZ48" s="205"/>
      <c r="DA48" s="206"/>
      <c r="DB48" s="207"/>
      <c r="DC48" s="207"/>
      <c r="DD48" s="208"/>
      <c r="DE48" s="230">
        <v>0</v>
      </c>
      <c r="DF48" s="231"/>
      <c r="DG48" s="231"/>
      <c r="DH48" s="231"/>
      <c r="DI48" s="232"/>
      <c r="DJ48" s="242">
        <v>31552</v>
      </c>
      <c r="DK48" s="243"/>
      <c r="DL48" s="243"/>
      <c r="DM48" s="243"/>
      <c r="DN48" s="244"/>
      <c r="DO48" s="242">
        <v>633</v>
      </c>
      <c r="DP48" s="243"/>
      <c r="DQ48" s="243"/>
      <c r="DR48" s="243"/>
      <c r="DS48" s="244"/>
      <c r="DT48" s="242">
        <v>32185</v>
      </c>
      <c r="DU48" s="243"/>
      <c r="DV48" s="243"/>
      <c r="DW48" s="243"/>
      <c r="DX48" s="244"/>
      <c r="DY48" s="242">
        <v>0</v>
      </c>
      <c r="DZ48" s="243"/>
      <c r="EA48" s="243"/>
      <c r="EB48" s="243"/>
      <c r="EC48" s="244"/>
      <c r="ED48" s="242">
        <v>0</v>
      </c>
      <c r="EE48" s="243"/>
      <c r="EF48" s="243"/>
      <c r="EG48" s="243"/>
      <c r="EH48" s="244"/>
      <c r="EI48" s="12"/>
      <c r="EJ48" s="29">
        <v>9</v>
      </c>
      <c r="EK48" s="30">
        <v>32185</v>
      </c>
      <c r="EL48" s="31">
        <f>+BU48-EJ48</f>
        <v>0</v>
      </c>
      <c r="EM48" s="32">
        <f>SUM(BV49:CY49)-CZ49+(SUM(BV48:CY48)-DB48)/1000</f>
        <v>0</v>
      </c>
      <c r="EN48" s="33">
        <f>SUM(BV48:CY48)/1000+DE48-EJ44</f>
        <v>0</v>
      </c>
      <c r="EO48" s="31">
        <f>DB48/1000+CZ49+DE48-DJ48</f>
        <v>0</v>
      </c>
      <c r="EP48" s="31">
        <f>SUM(DJ48:DS49)-DT48</f>
        <v>0</v>
      </c>
      <c r="EQ48" s="31">
        <f>+DT48+DY48+ED48-EK48</f>
        <v>0</v>
      </c>
      <c r="ER48" s="12">
        <f>IF(AND(COUNTA(DE48:EH49)=0,COUNTIF(EL48:EM48,"&lt;&gt;0")=0),0,1)</f>
        <v>1</v>
      </c>
      <c r="ES48" s="12">
        <f>IF(COUNTIF(EL48:EQ48,"&lt;&gt;0")=0,0,1)</f>
        <v>0</v>
      </c>
      <c r="ET48" s="12" t="str">
        <f>IF(AND(ES48=0,EK48&lt;&gt;0),$ES$2,$ET$2)</f>
        <v>確</v>
      </c>
      <c r="EU48" s="12" t="str">
        <f>IF(ET48=$ES$2,$ES$2,"")</f>
        <v>確</v>
      </c>
    </row>
    <row r="49" spans="1:148" ht="17.25" customHeight="1">
      <c r="A49" s="58"/>
      <c r="B49" s="320"/>
      <c r="C49" s="316"/>
      <c r="D49" s="138">
        <f>IF(BV49="","",BV49)</f>
        <v>7814</v>
      </c>
      <c r="E49" s="139"/>
      <c r="F49" s="139"/>
      <c r="G49" s="139"/>
      <c r="H49" s="140"/>
      <c r="I49" s="138">
        <f>IF(CA49="","",CA49)</f>
        <v>8273</v>
      </c>
      <c r="J49" s="139"/>
      <c r="K49" s="139"/>
      <c r="L49" s="139"/>
      <c r="M49" s="140"/>
      <c r="N49" s="138">
        <f>IF(CF49="","",CF49)</f>
        <v>10383</v>
      </c>
      <c r="O49" s="139"/>
      <c r="P49" s="139"/>
      <c r="Q49" s="139"/>
      <c r="R49" s="140"/>
      <c r="S49" s="138">
        <f>IF(CK49="","",CK49)</f>
        <v>5082</v>
      </c>
      <c r="T49" s="139"/>
      <c r="U49" s="139"/>
      <c r="V49" s="139"/>
      <c r="W49" s="140"/>
      <c r="X49" s="138">
        <f>IF(CP49="","",CP49)</f>
      </c>
      <c r="Y49" s="139"/>
      <c r="Z49" s="139"/>
      <c r="AA49" s="139"/>
      <c r="AB49" s="140"/>
      <c r="AC49" s="138">
        <f>IF(CU49="","",CU49)</f>
      </c>
      <c r="AD49" s="139"/>
      <c r="AE49" s="139"/>
      <c r="AF49" s="139"/>
      <c r="AG49" s="140"/>
      <c r="AH49" s="138">
        <f>IF(CZ49="","",CZ49)</f>
        <v>31552</v>
      </c>
      <c r="AI49" s="139"/>
      <c r="AJ49" s="139"/>
      <c r="AK49" s="139"/>
      <c r="AL49" s="140"/>
      <c r="AM49" s="339"/>
      <c r="AN49" s="340"/>
      <c r="AO49" s="340"/>
      <c r="AP49" s="340"/>
      <c r="AQ49" s="341"/>
      <c r="AR49" s="325"/>
      <c r="AS49" s="326"/>
      <c r="AT49" s="326"/>
      <c r="AU49" s="326"/>
      <c r="AV49" s="327"/>
      <c r="AW49" s="325"/>
      <c r="AX49" s="326"/>
      <c r="AY49" s="326"/>
      <c r="AZ49" s="326"/>
      <c r="BA49" s="327"/>
      <c r="BB49" s="325"/>
      <c r="BC49" s="326"/>
      <c r="BD49" s="326"/>
      <c r="BE49" s="326"/>
      <c r="BF49" s="327"/>
      <c r="BG49" s="325"/>
      <c r="BH49" s="326"/>
      <c r="BI49" s="326"/>
      <c r="BJ49" s="326"/>
      <c r="BK49" s="327"/>
      <c r="BL49" s="325"/>
      <c r="BM49" s="326"/>
      <c r="BN49" s="326"/>
      <c r="BO49" s="326"/>
      <c r="BP49" s="327"/>
      <c r="BR49" s="135"/>
      <c r="BS49" s="241"/>
      <c r="BT49" s="316"/>
      <c r="BU49" s="176"/>
      <c r="BV49" s="209">
        <v>7814</v>
      </c>
      <c r="BW49" s="210"/>
      <c r="BX49" s="210"/>
      <c r="BY49" s="210"/>
      <c r="BZ49" s="211"/>
      <c r="CA49" s="209">
        <v>8273</v>
      </c>
      <c r="CB49" s="210"/>
      <c r="CC49" s="210"/>
      <c r="CD49" s="210"/>
      <c r="CE49" s="211"/>
      <c r="CF49" s="209">
        <v>10383</v>
      </c>
      <c r="CG49" s="210"/>
      <c r="CH49" s="210"/>
      <c r="CI49" s="210"/>
      <c r="CJ49" s="211"/>
      <c r="CK49" s="209">
        <v>5082</v>
      </c>
      <c r="CL49" s="210"/>
      <c r="CM49" s="210"/>
      <c r="CN49" s="210"/>
      <c r="CO49" s="211"/>
      <c r="CP49" s="209"/>
      <c r="CQ49" s="210"/>
      <c r="CR49" s="210"/>
      <c r="CS49" s="210"/>
      <c r="CT49" s="211"/>
      <c r="CU49" s="209"/>
      <c r="CV49" s="210"/>
      <c r="CW49" s="210"/>
      <c r="CX49" s="210"/>
      <c r="CY49" s="211"/>
      <c r="CZ49" s="209">
        <v>31552</v>
      </c>
      <c r="DA49" s="210"/>
      <c r="DB49" s="210"/>
      <c r="DC49" s="210"/>
      <c r="DD49" s="211"/>
      <c r="DE49" s="233"/>
      <c r="DF49" s="234"/>
      <c r="DG49" s="234"/>
      <c r="DH49" s="234"/>
      <c r="DI49" s="235"/>
      <c r="DJ49" s="245"/>
      <c r="DK49" s="246"/>
      <c r="DL49" s="246"/>
      <c r="DM49" s="246"/>
      <c r="DN49" s="247"/>
      <c r="DO49" s="245"/>
      <c r="DP49" s="246"/>
      <c r="DQ49" s="246"/>
      <c r="DR49" s="246"/>
      <c r="DS49" s="247"/>
      <c r="DT49" s="245"/>
      <c r="DU49" s="246"/>
      <c r="DV49" s="246"/>
      <c r="DW49" s="246"/>
      <c r="DX49" s="247"/>
      <c r="DY49" s="245"/>
      <c r="DZ49" s="246"/>
      <c r="EA49" s="246"/>
      <c r="EB49" s="246"/>
      <c r="EC49" s="247"/>
      <c r="ED49" s="245"/>
      <c r="EE49" s="246"/>
      <c r="EF49" s="246"/>
      <c r="EG49" s="246"/>
      <c r="EH49" s="247"/>
      <c r="EJ49" s="35"/>
      <c r="EK49" s="35"/>
      <c r="EL49" s="31"/>
      <c r="EM49" s="32"/>
      <c r="EN49" s="32"/>
      <c r="EO49" s="31"/>
      <c r="EP49" s="31"/>
      <c r="EQ49" s="31"/>
      <c r="ER49" s="12"/>
    </row>
    <row r="50" spans="2:148" ht="17.25" customHeight="1">
      <c r="B50" s="61"/>
      <c r="C50" s="8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T50" s="83"/>
      <c r="BU50" s="83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J50" s="12">
        <f>COUNTA(EJ48)</f>
        <v>1</v>
      </c>
      <c r="EK50" s="56">
        <f>IF(COUNTA(EK48:EK49)=EJ50,SUM(EK48:EK49),"")</f>
        <v>32185</v>
      </c>
      <c r="ER50" s="12"/>
    </row>
    <row r="51" spans="2:138" ht="17.25" customHeight="1">
      <c r="B51" s="61"/>
      <c r="C51" s="293" t="s">
        <v>60</v>
      </c>
      <c r="D51" s="78"/>
      <c r="E51" s="78"/>
      <c r="F51" s="78"/>
      <c r="G51" s="78"/>
      <c r="H51" s="294"/>
      <c r="I51" s="186">
        <f>IF(CA51="","",CA51)</f>
        <v>32185</v>
      </c>
      <c r="J51" s="187"/>
      <c r="K51" s="187"/>
      <c r="L51" s="187"/>
      <c r="M51" s="188"/>
      <c r="N51" s="346" t="str">
        <f>CF51</f>
        <v>開票数　Ｂ</v>
      </c>
      <c r="O51" s="78"/>
      <c r="P51" s="78"/>
      <c r="Q51" s="78"/>
      <c r="R51" s="78"/>
      <c r="S51" s="78"/>
      <c r="T51" s="78"/>
      <c r="U51" s="78"/>
      <c r="V51" s="78"/>
      <c r="W51" s="294"/>
      <c r="X51" s="186">
        <f>IF(CP51="","",CP51)</f>
        <v>32185</v>
      </c>
      <c r="Y51" s="187"/>
      <c r="Z51" s="187"/>
      <c r="AA51" s="187"/>
      <c r="AB51" s="188"/>
      <c r="AC51" s="344" t="str">
        <f>CU51</f>
        <v>差引残数　Ａ－Ｂ</v>
      </c>
      <c r="AD51" s="78"/>
      <c r="AE51" s="78"/>
      <c r="AF51" s="78"/>
      <c r="AG51" s="78"/>
      <c r="AH51" s="78"/>
      <c r="AI51" s="78"/>
      <c r="AJ51" s="78"/>
      <c r="AK51" s="78"/>
      <c r="AL51" s="294"/>
      <c r="AM51" s="276">
        <f>IF(DE51=0,"",DE51)</f>
      </c>
      <c r="AN51" s="277"/>
      <c r="AO51" s="277"/>
      <c r="AP51" s="277"/>
      <c r="AQ51" s="278"/>
      <c r="AR51" s="282" t="str">
        <f>DJ51</f>
        <v>進捗率　B/A×100（％）</v>
      </c>
      <c r="AS51" s="282"/>
      <c r="AT51" s="282"/>
      <c r="AU51" s="282"/>
      <c r="AV51" s="282"/>
      <c r="AW51" s="282"/>
      <c r="AX51" s="282"/>
      <c r="AY51" s="282"/>
      <c r="AZ51" s="282"/>
      <c r="BA51" s="283"/>
      <c r="BB51" s="330">
        <f>DT51</f>
        <v>100</v>
      </c>
      <c r="BC51" s="331"/>
      <c r="BD51" s="331"/>
      <c r="BE51" s="331"/>
      <c r="BF51" s="332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T51" s="293" t="s">
        <v>60</v>
      </c>
      <c r="BU51" s="78"/>
      <c r="BV51" s="78"/>
      <c r="BW51" s="78"/>
      <c r="BX51" s="78"/>
      <c r="BY51" s="78"/>
      <c r="BZ51" s="294"/>
      <c r="CA51" s="221">
        <v>32185</v>
      </c>
      <c r="CB51" s="222"/>
      <c r="CC51" s="222"/>
      <c r="CD51" s="222"/>
      <c r="CE51" s="223"/>
      <c r="CF51" s="293" t="s">
        <v>61</v>
      </c>
      <c r="CG51" s="78"/>
      <c r="CH51" s="78"/>
      <c r="CI51" s="78"/>
      <c r="CJ51" s="78"/>
      <c r="CK51" s="78"/>
      <c r="CL51" s="78"/>
      <c r="CM51" s="78"/>
      <c r="CN51" s="78"/>
      <c r="CO51" s="294"/>
      <c r="CP51" s="186">
        <f>IF(ED48="",CZ49,SUM(DT48:EH49))</f>
        <v>32185</v>
      </c>
      <c r="CQ51" s="187"/>
      <c r="CR51" s="187"/>
      <c r="CS51" s="187"/>
      <c r="CT51" s="188"/>
      <c r="CU51" s="78" t="s">
        <v>62</v>
      </c>
      <c r="CV51" s="78"/>
      <c r="CW51" s="78"/>
      <c r="CX51" s="78"/>
      <c r="CY51" s="78"/>
      <c r="CZ51" s="78"/>
      <c r="DA51" s="78"/>
      <c r="DB51" s="78"/>
      <c r="DC51" s="78"/>
      <c r="DD51" s="294"/>
      <c r="DE51" s="276">
        <f>CA51-CP51</f>
        <v>0</v>
      </c>
      <c r="DF51" s="277"/>
      <c r="DG51" s="277"/>
      <c r="DH51" s="277"/>
      <c r="DI51" s="278"/>
      <c r="DJ51" s="282" t="s">
        <v>140</v>
      </c>
      <c r="DK51" s="282"/>
      <c r="DL51" s="282"/>
      <c r="DM51" s="282"/>
      <c r="DN51" s="282"/>
      <c r="DO51" s="282"/>
      <c r="DP51" s="282"/>
      <c r="DQ51" s="282"/>
      <c r="DR51" s="282"/>
      <c r="DS51" s="283"/>
      <c r="DT51" s="286">
        <f>IF(ISERROR(CP51/CA51)=TRUE,0,CP51/CA51*100)</f>
        <v>100</v>
      </c>
      <c r="DU51" s="287"/>
      <c r="DV51" s="287"/>
      <c r="DW51" s="287"/>
      <c r="DX51" s="288"/>
      <c r="DY51" s="85"/>
      <c r="DZ51" s="85"/>
      <c r="EA51" s="85"/>
      <c r="EB51" s="85"/>
      <c r="EC51" s="85"/>
      <c r="ED51" s="85"/>
      <c r="EE51" s="85"/>
      <c r="EF51" s="85"/>
      <c r="EG51" s="85"/>
      <c r="EH51" s="85"/>
    </row>
    <row r="52" spans="2:138" ht="17.25" customHeight="1">
      <c r="B52" s="61"/>
      <c r="C52" s="295"/>
      <c r="D52" s="296"/>
      <c r="E52" s="296"/>
      <c r="F52" s="296"/>
      <c r="G52" s="296"/>
      <c r="H52" s="297"/>
      <c r="I52" s="138"/>
      <c r="J52" s="139"/>
      <c r="K52" s="139"/>
      <c r="L52" s="139"/>
      <c r="M52" s="140"/>
      <c r="N52" s="295"/>
      <c r="O52" s="296"/>
      <c r="P52" s="296"/>
      <c r="Q52" s="296"/>
      <c r="R52" s="296"/>
      <c r="S52" s="296"/>
      <c r="T52" s="296"/>
      <c r="U52" s="296"/>
      <c r="V52" s="296"/>
      <c r="W52" s="297"/>
      <c r="X52" s="138"/>
      <c r="Y52" s="139"/>
      <c r="Z52" s="139"/>
      <c r="AA52" s="139"/>
      <c r="AB52" s="140"/>
      <c r="AC52" s="296"/>
      <c r="AD52" s="296"/>
      <c r="AE52" s="296"/>
      <c r="AF52" s="296"/>
      <c r="AG52" s="296"/>
      <c r="AH52" s="296"/>
      <c r="AI52" s="296"/>
      <c r="AJ52" s="296"/>
      <c r="AK52" s="296"/>
      <c r="AL52" s="297"/>
      <c r="AM52" s="279"/>
      <c r="AN52" s="280"/>
      <c r="AO52" s="280"/>
      <c r="AP52" s="280"/>
      <c r="AQ52" s="281"/>
      <c r="AR52" s="284"/>
      <c r="AS52" s="284"/>
      <c r="AT52" s="284"/>
      <c r="AU52" s="284"/>
      <c r="AV52" s="284"/>
      <c r="AW52" s="284"/>
      <c r="AX52" s="284"/>
      <c r="AY52" s="284"/>
      <c r="AZ52" s="284"/>
      <c r="BA52" s="285"/>
      <c r="BB52" s="333"/>
      <c r="BC52" s="334"/>
      <c r="BD52" s="334"/>
      <c r="BE52" s="334"/>
      <c r="BF52" s="33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T52" s="295"/>
      <c r="BU52" s="296"/>
      <c r="BV52" s="296"/>
      <c r="BW52" s="296"/>
      <c r="BX52" s="296"/>
      <c r="BY52" s="296"/>
      <c r="BZ52" s="297"/>
      <c r="CA52" s="209"/>
      <c r="CB52" s="210"/>
      <c r="CC52" s="210"/>
      <c r="CD52" s="210"/>
      <c r="CE52" s="211"/>
      <c r="CF52" s="295"/>
      <c r="CG52" s="296"/>
      <c r="CH52" s="296"/>
      <c r="CI52" s="296"/>
      <c r="CJ52" s="296"/>
      <c r="CK52" s="296"/>
      <c r="CL52" s="296"/>
      <c r="CM52" s="296"/>
      <c r="CN52" s="296"/>
      <c r="CO52" s="297"/>
      <c r="CP52" s="138"/>
      <c r="CQ52" s="139"/>
      <c r="CR52" s="139"/>
      <c r="CS52" s="139"/>
      <c r="CT52" s="140"/>
      <c r="CU52" s="296"/>
      <c r="CV52" s="296"/>
      <c r="CW52" s="296"/>
      <c r="CX52" s="296"/>
      <c r="CY52" s="296"/>
      <c r="CZ52" s="296"/>
      <c r="DA52" s="296"/>
      <c r="DB52" s="296"/>
      <c r="DC52" s="296"/>
      <c r="DD52" s="297"/>
      <c r="DE52" s="279"/>
      <c r="DF52" s="280"/>
      <c r="DG52" s="280"/>
      <c r="DH52" s="280"/>
      <c r="DI52" s="281"/>
      <c r="DJ52" s="284"/>
      <c r="DK52" s="284"/>
      <c r="DL52" s="284"/>
      <c r="DM52" s="284"/>
      <c r="DN52" s="284"/>
      <c r="DO52" s="284"/>
      <c r="DP52" s="284"/>
      <c r="DQ52" s="284"/>
      <c r="DR52" s="284"/>
      <c r="DS52" s="285"/>
      <c r="DT52" s="289"/>
      <c r="DU52" s="290"/>
      <c r="DV52" s="290"/>
      <c r="DW52" s="290"/>
      <c r="DX52" s="291"/>
      <c r="DY52" s="85"/>
      <c r="DZ52" s="85"/>
      <c r="EA52" s="85"/>
      <c r="EB52" s="85"/>
      <c r="EC52" s="85"/>
      <c r="ED52" s="85"/>
      <c r="EE52" s="85"/>
      <c r="EF52" s="85"/>
      <c r="EG52" s="85"/>
      <c r="EH52" s="85"/>
    </row>
    <row r="53" spans="2:151" s="58" customFormat="1" ht="36" customHeight="1">
      <c r="B53" s="19"/>
      <c r="C53" s="87"/>
      <c r="D53" s="87"/>
      <c r="E53" s="87"/>
      <c r="F53" s="87"/>
      <c r="G53" s="87"/>
      <c r="H53" s="87"/>
      <c r="I53" s="342">
        <f>CA53</f>
      </c>
      <c r="J53" s="343"/>
      <c r="K53" s="343"/>
      <c r="L53" s="343"/>
      <c r="M53" s="343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329">
        <f>DE53</f>
      </c>
      <c r="AN53" s="329"/>
      <c r="AO53" s="329"/>
      <c r="AP53" s="329"/>
      <c r="AQ53" s="32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329">
        <f>DT53</f>
      </c>
      <c r="BC53" s="329"/>
      <c r="BD53" s="329"/>
      <c r="BE53" s="329"/>
      <c r="BF53" s="329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T53" s="87"/>
      <c r="BU53" s="87"/>
      <c r="BV53" s="87"/>
      <c r="BW53" s="87"/>
      <c r="BX53" s="87"/>
      <c r="BY53" s="87"/>
      <c r="BZ53" s="87"/>
      <c r="CA53" s="267">
        <f>IF(CA51=EK48,"",$EJ$2)</f>
      </c>
      <c r="CB53" s="267"/>
      <c r="CC53" s="267"/>
      <c r="CD53" s="267"/>
      <c r="CE53" s="26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92"/>
      <c r="CQ53" s="92"/>
      <c r="CR53" s="92"/>
      <c r="CS53" s="92"/>
      <c r="CT53" s="92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292">
        <f>+CA53</f>
      </c>
      <c r="DF53" s="292"/>
      <c r="DG53" s="292"/>
      <c r="DH53" s="292"/>
      <c r="DI53" s="292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292">
        <f>+CA53</f>
      </c>
      <c r="DU53" s="292"/>
      <c r="DV53" s="292"/>
      <c r="DW53" s="292"/>
      <c r="DX53" s="292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1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</row>
    <row r="54" spans="2:151" s="58" customFormat="1" ht="36" customHeight="1">
      <c r="B54" s="19"/>
      <c r="C54" s="87"/>
      <c r="D54" s="87"/>
      <c r="E54" s="87"/>
      <c r="F54" s="87"/>
      <c r="G54" s="87"/>
      <c r="H54" s="87"/>
      <c r="I54" s="93"/>
      <c r="J54" s="94"/>
      <c r="K54" s="94"/>
      <c r="L54" s="94"/>
      <c r="M54" s="94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95"/>
      <c r="AN54" s="95"/>
      <c r="AO54" s="95"/>
      <c r="AP54" s="95"/>
      <c r="AQ54" s="95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95"/>
      <c r="BC54" s="95"/>
      <c r="BD54" s="95"/>
      <c r="BE54" s="95"/>
      <c r="BF54" s="9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T54" s="87"/>
      <c r="BU54" s="87"/>
      <c r="BV54" s="87"/>
      <c r="BW54" s="87"/>
      <c r="BX54" s="87"/>
      <c r="BY54" s="87"/>
      <c r="BZ54" s="87"/>
      <c r="CA54" s="96"/>
      <c r="CB54" s="96"/>
      <c r="CC54" s="96"/>
      <c r="CD54" s="96"/>
      <c r="CE54" s="96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92"/>
      <c r="CQ54" s="92"/>
      <c r="CR54" s="92"/>
      <c r="CS54" s="92"/>
      <c r="CT54" s="92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97"/>
      <c r="DF54" s="97"/>
      <c r="DG54" s="97"/>
      <c r="DH54" s="97"/>
      <c r="DI54" s="97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97"/>
      <c r="DU54" s="97"/>
      <c r="DV54" s="97"/>
      <c r="DW54" s="97"/>
      <c r="DX54" s="97"/>
      <c r="DY54" s="90"/>
      <c r="DZ54" s="90"/>
      <c r="EA54" s="90"/>
      <c r="EB54" s="90"/>
      <c r="EC54" s="90"/>
      <c r="ED54" s="90"/>
      <c r="EE54" s="90"/>
      <c r="EF54" s="90"/>
      <c r="EG54" s="90"/>
      <c r="EH54" s="90"/>
      <c r="EI54" s="91"/>
      <c r="EJ54" s="58" t="s">
        <v>1</v>
      </c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</row>
    <row r="55" spans="1:184" ht="19.5" customHeight="1">
      <c r="A55" s="75"/>
      <c r="B55" s="15"/>
      <c r="C55" s="61" t="str">
        <f>BT55</f>
        <v>⑥能美市能美郡選挙区　　定数２人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102"/>
      <c r="BT55" s="61" t="s">
        <v>128</v>
      </c>
      <c r="BU55" s="61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8"/>
      <c r="EH55" s="98"/>
      <c r="EJ55" s="13"/>
      <c r="EK55" s="14"/>
      <c r="EL55" s="135" t="s">
        <v>3</v>
      </c>
      <c r="EM55" s="135"/>
      <c r="EN55" s="135" t="s">
        <v>4</v>
      </c>
      <c r="EO55" s="135"/>
      <c r="EP55" s="135"/>
      <c r="EQ55" s="13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</row>
    <row r="56" spans="1:151" ht="18" customHeight="1">
      <c r="A56" s="58"/>
      <c r="C56" s="77"/>
      <c r="D56" s="38">
        <f>BV56</f>
        <v>1</v>
      </c>
      <c r="E56" s="39" t="str">
        <f>BW56</f>
        <v>(</v>
      </c>
      <c r="F56" s="78" t="str">
        <f>IF(BX56="","",BX56)</f>
        <v>無</v>
      </c>
      <c r="G56" s="78"/>
      <c r="H56" s="40" t="str">
        <f>BZ56</f>
        <v>)</v>
      </c>
      <c r="I56" s="38">
        <f>CA56</f>
        <v>2</v>
      </c>
      <c r="J56" s="39" t="str">
        <f>CB56</f>
        <v>(</v>
      </c>
      <c r="K56" s="78" t="str">
        <f>IF(CC56="","",CC56)</f>
        <v>共</v>
      </c>
      <c r="L56" s="78"/>
      <c r="M56" s="40" t="str">
        <f>CE56</f>
        <v>)</v>
      </c>
      <c r="N56" s="38">
        <f>CF56</f>
        <v>3</v>
      </c>
      <c r="O56" s="39" t="str">
        <f>CG56</f>
        <v>(</v>
      </c>
      <c r="P56" s="78" t="str">
        <f>IF(CH56="","",CH56)</f>
        <v>自</v>
      </c>
      <c r="Q56" s="78"/>
      <c r="R56" s="40" t="str">
        <f>CJ56</f>
        <v>)</v>
      </c>
      <c r="S56" s="38">
        <f>CK56</f>
        <v>4</v>
      </c>
      <c r="T56" s="39" t="str">
        <f>CL56</f>
        <v>(</v>
      </c>
      <c r="U56" s="78">
        <f>IF(CM56="","",CM56)</f>
      </c>
      <c r="V56" s="78"/>
      <c r="W56" s="40" t="str">
        <f>CO56</f>
        <v>)</v>
      </c>
      <c r="X56" s="38">
        <f>CP56</f>
        <v>5</v>
      </c>
      <c r="Y56" s="39" t="str">
        <f>CQ56</f>
        <v>(</v>
      </c>
      <c r="Z56" s="78">
        <f>IF(CR56="","",CR56)</f>
      </c>
      <c r="AA56" s="78"/>
      <c r="AB56" s="40" t="str">
        <f>CT56</f>
        <v>)</v>
      </c>
      <c r="AC56" s="38">
        <f>CU56</f>
        <v>6</v>
      </c>
      <c r="AD56" s="39" t="str">
        <f>CV56</f>
        <v>(</v>
      </c>
      <c r="AE56" s="78">
        <f>IF(CW56="","",CW56)</f>
      </c>
      <c r="AF56" s="78"/>
      <c r="AG56" s="40" t="str">
        <f>CY56</f>
        <v>)</v>
      </c>
      <c r="AH56" s="258" t="str">
        <f>CZ56</f>
        <v>得　票
総　数</v>
      </c>
      <c r="AI56" s="259"/>
      <c r="AJ56" s="259"/>
      <c r="AK56" s="259"/>
      <c r="AL56" s="260"/>
      <c r="AM56" s="248" t="str">
        <f>DE56</f>
        <v>按分の際
切り捨て
られた数</v>
      </c>
      <c r="AN56" s="268"/>
      <c r="AO56" s="268"/>
      <c r="AP56" s="268"/>
      <c r="AQ56" s="269"/>
      <c r="AR56" s="248" t="str">
        <f>DJ56</f>
        <v>有　 効
投票数</v>
      </c>
      <c r="AS56" s="249"/>
      <c r="AT56" s="249"/>
      <c r="AU56" s="249"/>
      <c r="AV56" s="250"/>
      <c r="AW56" s="248" t="str">
        <f>DO56</f>
        <v>無　 効
投票数</v>
      </c>
      <c r="AX56" s="249"/>
      <c r="AY56" s="249"/>
      <c r="AZ56" s="249"/>
      <c r="BA56" s="250"/>
      <c r="BB56" s="248" t="str">
        <f>DT56</f>
        <v>投　 票
総　 数</v>
      </c>
      <c r="BC56" s="249"/>
      <c r="BD56" s="249"/>
      <c r="BE56" s="249"/>
      <c r="BF56" s="250"/>
      <c r="BG56" s="248" t="str">
        <f>DY56</f>
        <v>不受理</v>
      </c>
      <c r="BH56" s="249"/>
      <c r="BI56" s="249"/>
      <c r="BJ56" s="249"/>
      <c r="BK56" s="250"/>
      <c r="BL56" s="248" t="str">
        <f>ED56</f>
        <v>不足</v>
      </c>
      <c r="BM56" s="249"/>
      <c r="BN56" s="249"/>
      <c r="BO56" s="249"/>
      <c r="BP56" s="250"/>
      <c r="BQ56" s="102"/>
      <c r="BT56" s="77"/>
      <c r="BU56" s="77"/>
      <c r="BV56" s="38">
        <v>1</v>
      </c>
      <c r="BW56" s="39" t="s">
        <v>145</v>
      </c>
      <c r="BX56" s="191" t="s">
        <v>19</v>
      </c>
      <c r="BY56" s="191"/>
      <c r="BZ56" s="40" t="s">
        <v>67</v>
      </c>
      <c r="CA56" s="38">
        <v>2</v>
      </c>
      <c r="CB56" s="39" t="s">
        <v>68</v>
      </c>
      <c r="CC56" s="191" t="s">
        <v>36</v>
      </c>
      <c r="CD56" s="191"/>
      <c r="CE56" s="40" t="s">
        <v>78</v>
      </c>
      <c r="CF56" s="38">
        <v>3</v>
      </c>
      <c r="CG56" s="39" t="s">
        <v>79</v>
      </c>
      <c r="CH56" s="191" t="s">
        <v>20</v>
      </c>
      <c r="CI56" s="191"/>
      <c r="CJ56" s="40" t="s">
        <v>69</v>
      </c>
      <c r="CK56" s="38">
        <v>4</v>
      </c>
      <c r="CL56" s="39" t="s">
        <v>70</v>
      </c>
      <c r="CM56" s="191"/>
      <c r="CN56" s="191"/>
      <c r="CO56" s="40" t="s">
        <v>69</v>
      </c>
      <c r="CP56" s="38">
        <v>5</v>
      </c>
      <c r="CQ56" s="39" t="s">
        <v>70</v>
      </c>
      <c r="CR56" s="257"/>
      <c r="CS56" s="257"/>
      <c r="CT56" s="40" t="s">
        <v>69</v>
      </c>
      <c r="CU56" s="38">
        <v>6</v>
      </c>
      <c r="CV56" s="39" t="s">
        <v>70</v>
      </c>
      <c r="CW56" s="257"/>
      <c r="CX56" s="257"/>
      <c r="CY56" s="40" t="s">
        <v>69</v>
      </c>
      <c r="CZ56" s="258" t="s">
        <v>95</v>
      </c>
      <c r="DA56" s="259"/>
      <c r="DB56" s="259"/>
      <c r="DC56" s="259"/>
      <c r="DD56" s="260"/>
      <c r="DE56" s="248" t="s">
        <v>51</v>
      </c>
      <c r="DF56" s="268"/>
      <c r="DG56" s="268"/>
      <c r="DH56" s="268"/>
      <c r="DI56" s="269"/>
      <c r="DJ56" s="248" t="s">
        <v>96</v>
      </c>
      <c r="DK56" s="249"/>
      <c r="DL56" s="249"/>
      <c r="DM56" s="249"/>
      <c r="DN56" s="250"/>
      <c r="DO56" s="248" t="s">
        <v>97</v>
      </c>
      <c r="DP56" s="249"/>
      <c r="DQ56" s="249"/>
      <c r="DR56" s="249"/>
      <c r="DS56" s="250"/>
      <c r="DT56" s="248" t="s">
        <v>98</v>
      </c>
      <c r="DU56" s="249"/>
      <c r="DV56" s="249"/>
      <c r="DW56" s="249"/>
      <c r="DX56" s="250"/>
      <c r="DY56" s="248" t="s">
        <v>52</v>
      </c>
      <c r="DZ56" s="249"/>
      <c r="EA56" s="249"/>
      <c r="EB56" s="249"/>
      <c r="EC56" s="250"/>
      <c r="ED56" s="248" t="s">
        <v>99</v>
      </c>
      <c r="EE56" s="249"/>
      <c r="EF56" s="249"/>
      <c r="EG56" s="249"/>
      <c r="EH56" s="250"/>
      <c r="EJ56" s="192" t="s">
        <v>5</v>
      </c>
      <c r="EK56" s="193" t="s">
        <v>6</v>
      </c>
      <c r="EL56" s="189" t="s">
        <v>7</v>
      </c>
      <c r="EM56" s="189" t="s">
        <v>8</v>
      </c>
      <c r="EN56" s="189" t="s">
        <v>9</v>
      </c>
      <c r="EO56" s="189" t="s">
        <v>10</v>
      </c>
      <c r="EP56" s="189" t="s">
        <v>11</v>
      </c>
      <c r="EQ56" s="189" t="s">
        <v>12</v>
      </c>
      <c r="ER56" s="189" t="s">
        <v>3</v>
      </c>
      <c r="ES56" s="189" t="s">
        <v>4</v>
      </c>
      <c r="ET56" s="190"/>
      <c r="EU56" s="190"/>
    </row>
    <row r="57" spans="1:151" ht="15" customHeight="1">
      <c r="A57" s="58"/>
      <c r="C57" s="81"/>
      <c r="D57" s="49" t="str">
        <f>IF(BV57="","",BV57)</f>
        <v>さわ田</v>
      </c>
      <c r="E57" s="150"/>
      <c r="F57" s="150"/>
      <c r="G57" s="150"/>
      <c r="H57" s="147"/>
      <c r="I57" s="49" t="str">
        <f>IF(CA57="","",CA57)</f>
        <v>山　口</v>
      </c>
      <c r="J57" s="150"/>
      <c r="K57" s="150"/>
      <c r="L57" s="150"/>
      <c r="M57" s="147"/>
      <c r="N57" s="49" t="str">
        <f>IF(CF57="","",CF57)</f>
        <v>森 ゆうき</v>
      </c>
      <c r="O57" s="150"/>
      <c r="P57" s="150"/>
      <c r="Q57" s="150"/>
      <c r="R57" s="147"/>
      <c r="S57" s="49">
        <f>IF(CK57="","",CK57)</f>
      </c>
      <c r="T57" s="150"/>
      <c r="U57" s="150"/>
      <c r="V57" s="150"/>
      <c r="W57" s="147"/>
      <c r="X57" s="49">
        <f>IF(CP57="","",CP57)</f>
      </c>
      <c r="Y57" s="150"/>
      <c r="Z57" s="150"/>
      <c r="AA57" s="150"/>
      <c r="AB57" s="147"/>
      <c r="AC57" s="49">
        <f>IF(CU57="","",CU57)</f>
      </c>
      <c r="AD57" s="150"/>
      <c r="AE57" s="150"/>
      <c r="AF57" s="150"/>
      <c r="AG57" s="147"/>
      <c r="AH57" s="261"/>
      <c r="AI57" s="262"/>
      <c r="AJ57" s="262"/>
      <c r="AK57" s="262"/>
      <c r="AL57" s="263"/>
      <c r="AM57" s="270"/>
      <c r="AN57" s="271"/>
      <c r="AO57" s="271"/>
      <c r="AP57" s="271"/>
      <c r="AQ57" s="272"/>
      <c r="AR57" s="251"/>
      <c r="AS57" s="252"/>
      <c r="AT57" s="252"/>
      <c r="AU57" s="252"/>
      <c r="AV57" s="253"/>
      <c r="AW57" s="251"/>
      <c r="AX57" s="252"/>
      <c r="AY57" s="252"/>
      <c r="AZ57" s="252"/>
      <c r="BA57" s="253"/>
      <c r="BB57" s="251"/>
      <c r="BC57" s="252"/>
      <c r="BD57" s="252"/>
      <c r="BE57" s="252"/>
      <c r="BF57" s="253"/>
      <c r="BG57" s="251"/>
      <c r="BH57" s="252"/>
      <c r="BI57" s="252"/>
      <c r="BJ57" s="252"/>
      <c r="BK57" s="253"/>
      <c r="BL57" s="251"/>
      <c r="BM57" s="252"/>
      <c r="BN57" s="252"/>
      <c r="BO57" s="252"/>
      <c r="BP57" s="253"/>
      <c r="BQ57" s="102"/>
      <c r="BT57" s="103"/>
      <c r="BU57" s="81"/>
      <c r="BV57" s="199" t="s">
        <v>129</v>
      </c>
      <c r="BW57" s="200"/>
      <c r="BX57" s="200"/>
      <c r="BY57" s="200"/>
      <c r="BZ57" s="201"/>
      <c r="CA57" s="199" t="s">
        <v>130</v>
      </c>
      <c r="CB57" s="200"/>
      <c r="CC57" s="200"/>
      <c r="CD57" s="200"/>
      <c r="CE57" s="201"/>
      <c r="CF57" s="199" t="s">
        <v>131</v>
      </c>
      <c r="CG57" s="200"/>
      <c r="CH57" s="200"/>
      <c r="CI57" s="200"/>
      <c r="CJ57" s="201"/>
      <c r="CK57" s="199"/>
      <c r="CL57" s="200"/>
      <c r="CM57" s="200"/>
      <c r="CN57" s="200"/>
      <c r="CO57" s="201"/>
      <c r="CP57" s="199"/>
      <c r="CQ57" s="200"/>
      <c r="CR57" s="200"/>
      <c r="CS57" s="200"/>
      <c r="CT57" s="201"/>
      <c r="CU57" s="199"/>
      <c r="CV57" s="200"/>
      <c r="CW57" s="200"/>
      <c r="CX57" s="200"/>
      <c r="CY57" s="201"/>
      <c r="CZ57" s="261"/>
      <c r="DA57" s="262"/>
      <c r="DB57" s="262"/>
      <c r="DC57" s="262"/>
      <c r="DD57" s="263"/>
      <c r="DE57" s="270"/>
      <c r="DF57" s="271"/>
      <c r="DG57" s="271"/>
      <c r="DH57" s="271"/>
      <c r="DI57" s="272"/>
      <c r="DJ57" s="251"/>
      <c r="DK57" s="252"/>
      <c r="DL57" s="252"/>
      <c r="DM57" s="252"/>
      <c r="DN57" s="253"/>
      <c r="DO57" s="251"/>
      <c r="DP57" s="252"/>
      <c r="DQ57" s="252"/>
      <c r="DR57" s="252"/>
      <c r="DS57" s="253"/>
      <c r="DT57" s="251"/>
      <c r="DU57" s="252"/>
      <c r="DV57" s="252"/>
      <c r="DW57" s="252"/>
      <c r="DX57" s="253"/>
      <c r="DY57" s="251"/>
      <c r="DZ57" s="252"/>
      <c r="EA57" s="252"/>
      <c r="EB57" s="252"/>
      <c r="EC57" s="253"/>
      <c r="ED57" s="251"/>
      <c r="EE57" s="252"/>
      <c r="EF57" s="252"/>
      <c r="EG57" s="252"/>
      <c r="EH57" s="253"/>
      <c r="EJ57" s="192"/>
      <c r="EK57" s="194"/>
      <c r="EL57" s="189"/>
      <c r="EM57" s="189"/>
      <c r="EN57" s="189"/>
      <c r="EO57" s="189"/>
      <c r="EP57" s="189"/>
      <c r="EQ57" s="189"/>
      <c r="ER57" s="189"/>
      <c r="ES57" s="189"/>
      <c r="ET57" s="190"/>
      <c r="EU57" s="190"/>
    </row>
    <row r="58" spans="1:151" ht="15" customHeight="1">
      <c r="A58" s="58"/>
      <c r="C58" s="82"/>
      <c r="D58" s="141" t="str">
        <f>IF(BV58="","",BV58)</f>
        <v>ただし</v>
      </c>
      <c r="E58" s="142"/>
      <c r="F58" s="142"/>
      <c r="G58" s="142"/>
      <c r="H58" s="143"/>
      <c r="I58" s="141" t="str">
        <f>IF(CA58="","",CA58)</f>
        <v>さと子</v>
      </c>
      <c r="J58" s="142"/>
      <c r="K58" s="142"/>
      <c r="L58" s="142"/>
      <c r="M58" s="143"/>
      <c r="N58" s="141">
        <f>IF(CF58="","",CF58)</f>
      </c>
      <c r="O58" s="142"/>
      <c r="P58" s="142"/>
      <c r="Q58" s="142"/>
      <c r="R58" s="143"/>
      <c r="S58" s="141">
        <f>IF(CK58="","",CK58)</f>
      </c>
      <c r="T58" s="142"/>
      <c r="U58" s="142"/>
      <c r="V58" s="142"/>
      <c r="W58" s="143"/>
      <c r="X58" s="141">
        <f>IF(CP58="","",CP58)</f>
      </c>
      <c r="Y58" s="142"/>
      <c r="Z58" s="142"/>
      <c r="AA58" s="142"/>
      <c r="AB58" s="143"/>
      <c r="AC58" s="141">
        <f>IF(CU58="","",CU58)</f>
      </c>
      <c r="AD58" s="142"/>
      <c r="AE58" s="142"/>
      <c r="AF58" s="142"/>
      <c r="AG58" s="143"/>
      <c r="AH58" s="264"/>
      <c r="AI58" s="265"/>
      <c r="AJ58" s="265"/>
      <c r="AK58" s="265"/>
      <c r="AL58" s="266"/>
      <c r="AM58" s="273"/>
      <c r="AN58" s="274"/>
      <c r="AO58" s="274"/>
      <c r="AP58" s="274"/>
      <c r="AQ58" s="275"/>
      <c r="AR58" s="254"/>
      <c r="AS58" s="255"/>
      <c r="AT58" s="255"/>
      <c r="AU58" s="255"/>
      <c r="AV58" s="256"/>
      <c r="AW58" s="254"/>
      <c r="AX58" s="255"/>
      <c r="AY58" s="255"/>
      <c r="AZ58" s="255"/>
      <c r="BA58" s="256"/>
      <c r="BB58" s="254"/>
      <c r="BC58" s="255"/>
      <c r="BD58" s="255"/>
      <c r="BE58" s="255"/>
      <c r="BF58" s="256"/>
      <c r="BG58" s="254"/>
      <c r="BH58" s="255"/>
      <c r="BI58" s="255"/>
      <c r="BJ58" s="255"/>
      <c r="BK58" s="256"/>
      <c r="BL58" s="254"/>
      <c r="BM58" s="255"/>
      <c r="BN58" s="255"/>
      <c r="BO58" s="255"/>
      <c r="BP58" s="256"/>
      <c r="BQ58" s="102"/>
      <c r="BT58" s="82"/>
      <c r="BU58" s="82"/>
      <c r="BV58" s="202" t="s">
        <v>151</v>
      </c>
      <c r="BW58" s="203"/>
      <c r="BX58" s="203"/>
      <c r="BY58" s="203"/>
      <c r="BZ58" s="204"/>
      <c r="CA58" s="202" t="s">
        <v>132</v>
      </c>
      <c r="CB58" s="203"/>
      <c r="CC58" s="203"/>
      <c r="CD58" s="203"/>
      <c r="CE58" s="204"/>
      <c r="CF58" s="202"/>
      <c r="CG58" s="203"/>
      <c r="CH58" s="203"/>
      <c r="CI58" s="203"/>
      <c r="CJ58" s="204"/>
      <c r="CK58" s="202"/>
      <c r="CL58" s="203"/>
      <c r="CM58" s="203"/>
      <c r="CN58" s="203"/>
      <c r="CO58" s="204"/>
      <c r="CP58" s="202"/>
      <c r="CQ58" s="203"/>
      <c r="CR58" s="203"/>
      <c r="CS58" s="203"/>
      <c r="CT58" s="204"/>
      <c r="CU58" s="202"/>
      <c r="CV58" s="203"/>
      <c r="CW58" s="203"/>
      <c r="CX58" s="203"/>
      <c r="CY58" s="204"/>
      <c r="CZ58" s="264"/>
      <c r="DA58" s="265"/>
      <c r="DB58" s="265"/>
      <c r="DC58" s="265"/>
      <c r="DD58" s="266"/>
      <c r="DE58" s="273"/>
      <c r="DF58" s="274"/>
      <c r="DG58" s="274"/>
      <c r="DH58" s="274"/>
      <c r="DI58" s="275"/>
      <c r="DJ58" s="254"/>
      <c r="DK58" s="255"/>
      <c r="DL58" s="255"/>
      <c r="DM58" s="255"/>
      <c r="DN58" s="256"/>
      <c r="DO58" s="254"/>
      <c r="DP58" s="255"/>
      <c r="DQ58" s="255"/>
      <c r="DR58" s="255"/>
      <c r="DS58" s="256"/>
      <c r="DT58" s="254"/>
      <c r="DU58" s="255"/>
      <c r="DV58" s="255"/>
      <c r="DW58" s="255"/>
      <c r="DX58" s="256"/>
      <c r="DY58" s="254"/>
      <c r="DZ58" s="255"/>
      <c r="EA58" s="255"/>
      <c r="EB58" s="255"/>
      <c r="EC58" s="256"/>
      <c r="ED58" s="254"/>
      <c r="EE58" s="255"/>
      <c r="EF58" s="255"/>
      <c r="EG58" s="255"/>
      <c r="EH58" s="256"/>
      <c r="EJ58" s="192"/>
      <c r="EK58" s="195"/>
      <c r="EL58" s="189"/>
      <c r="EM58" s="189"/>
      <c r="EN58" s="189"/>
      <c r="EO58" s="189"/>
      <c r="EP58" s="189"/>
      <c r="EQ58" s="189"/>
      <c r="ER58" s="189"/>
      <c r="ES58" s="189"/>
      <c r="ET58" s="190"/>
      <c r="EU58" s="190"/>
    </row>
    <row r="59" spans="1:151" ht="18" customHeight="1">
      <c r="A59" s="58"/>
      <c r="B59" s="320">
        <f>BS59</f>
      </c>
      <c r="C59" s="315" t="str">
        <f>BT59</f>
        <v>能 美 市</v>
      </c>
      <c r="D59" s="136"/>
      <c r="E59" s="137"/>
      <c r="F59" s="148">
        <f>IF(BX59="","",BX59)</f>
      </c>
      <c r="G59" s="148"/>
      <c r="H59" s="149"/>
      <c r="I59" s="136"/>
      <c r="J59" s="137"/>
      <c r="K59" s="148">
        <f>IF(CC59="","",CC59)</f>
      </c>
      <c r="L59" s="148"/>
      <c r="M59" s="149"/>
      <c r="N59" s="136"/>
      <c r="O59" s="137"/>
      <c r="P59" s="148">
        <f>IF(CH59="","",CH59)</f>
      </c>
      <c r="Q59" s="148"/>
      <c r="R59" s="149"/>
      <c r="S59" s="136"/>
      <c r="T59" s="137"/>
      <c r="U59" s="148">
        <f>IF(CM59="","",CM59)</f>
      </c>
      <c r="V59" s="148"/>
      <c r="W59" s="149"/>
      <c r="X59" s="136"/>
      <c r="Y59" s="137"/>
      <c r="Z59" s="148">
        <f>IF(CR59="","",CR59)</f>
      </c>
      <c r="AA59" s="148"/>
      <c r="AB59" s="149"/>
      <c r="AC59" s="136"/>
      <c r="AD59" s="137"/>
      <c r="AE59" s="148">
        <f>IF(CW59="","",CW59)</f>
      </c>
      <c r="AF59" s="148"/>
      <c r="AG59" s="149"/>
      <c r="AH59" s="136"/>
      <c r="AI59" s="137"/>
      <c r="AJ59" s="148">
        <f>IF(DB59="","",DB59)</f>
      </c>
      <c r="AK59" s="148"/>
      <c r="AL59" s="149"/>
      <c r="AM59" s="336">
        <f>IF(DE59="","",DE59)</f>
        <v>0</v>
      </c>
      <c r="AN59" s="337"/>
      <c r="AO59" s="337"/>
      <c r="AP59" s="337"/>
      <c r="AQ59" s="338"/>
      <c r="AR59" s="322">
        <f>IF(DJ59="","",DJ59)</f>
        <v>25598</v>
      </c>
      <c r="AS59" s="323"/>
      <c r="AT59" s="323"/>
      <c r="AU59" s="323"/>
      <c r="AV59" s="324"/>
      <c r="AW59" s="322">
        <f>IF(DO59="","",DO59)</f>
        <v>532</v>
      </c>
      <c r="AX59" s="323"/>
      <c r="AY59" s="323"/>
      <c r="AZ59" s="323"/>
      <c r="BA59" s="324"/>
      <c r="BB59" s="322">
        <f>IF(DT59="","",DT59)</f>
        <v>26130</v>
      </c>
      <c r="BC59" s="323"/>
      <c r="BD59" s="323"/>
      <c r="BE59" s="323"/>
      <c r="BF59" s="324"/>
      <c r="BG59" s="322">
        <f>IF(DY59="","",DY59)</f>
        <v>0</v>
      </c>
      <c r="BH59" s="323"/>
      <c r="BI59" s="323"/>
      <c r="BJ59" s="323"/>
      <c r="BK59" s="324"/>
      <c r="BL59" s="322">
        <f>IF(ED59="","",ED59)</f>
        <v>1</v>
      </c>
      <c r="BM59" s="323"/>
      <c r="BN59" s="323"/>
      <c r="BO59" s="323"/>
      <c r="BP59" s="324"/>
      <c r="BQ59" s="102"/>
      <c r="BR59" s="135" t="str">
        <f>IF(COUNTA(BU59:EH60)=0,"",IF(COUNTA(BV59:EH60)=0,$EK$1,IF(COUNTA(BU59)=0,$EK$1,IF(AND(ER59=0,COUNTA(DE59:EH60)=0),$EJ$1,IF(AND(ES59=0,COUNTA(DE59:EH60)=6),$EJ$1,$EK$1)))))</f>
        <v>OK</v>
      </c>
      <c r="BS59" s="241">
        <f>IF($BT$1=7,EU59,"")</f>
      </c>
      <c r="BT59" s="315" t="s">
        <v>133</v>
      </c>
      <c r="BU59" s="175">
        <v>10</v>
      </c>
      <c r="BV59" s="205"/>
      <c r="BW59" s="206"/>
      <c r="BX59" s="207"/>
      <c r="BY59" s="207"/>
      <c r="BZ59" s="208"/>
      <c r="CA59" s="205"/>
      <c r="CB59" s="206"/>
      <c r="CC59" s="207"/>
      <c r="CD59" s="207"/>
      <c r="CE59" s="208"/>
      <c r="CF59" s="205"/>
      <c r="CG59" s="206"/>
      <c r="CH59" s="207"/>
      <c r="CI59" s="207"/>
      <c r="CJ59" s="208"/>
      <c r="CK59" s="205"/>
      <c r="CL59" s="206"/>
      <c r="CM59" s="207"/>
      <c r="CN59" s="207"/>
      <c r="CO59" s="208"/>
      <c r="CP59" s="205"/>
      <c r="CQ59" s="206"/>
      <c r="CR59" s="207"/>
      <c r="CS59" s="207"/>
      <c r="CT59" s="208"/>
      <c r="CU59" s="205"/>
      <c r="CV59" s="206"/>
      <c r="CW59" s="207"/>
      <c r="CX59" s="207"/>
      <c r="CY59" s="208"/>
      <c r="CZ59" s="205"/>
      <c r="DA59" s="206"/>
      <c r="DB59" s="207"/>
      <c r="DC59" s="207"/>
      <c r="DD59" s="208"/>
      <c r="DE59" s="230">
        <v>0</v>
      </c>
      <c r="DF59" s="231"/>
      <c r="DG59" s="231"/>
      <c r="DH59" s="231"/>
      <c r="DI59" s="232"/>
      <c r="DJ59" s="242">
        <v>25598</v>
      </c>
      <c r="DK59" s="243"/>
      <c r="DL59" s="243"/>
      <c r="DM59" s="243"/>
      <c r="DN59" s="244"/>
      <c r="DO59" s="242">
        <v>532</v>
      </c>
      <c r="DP59" s="243"/>
      <c r="DQ59" s="243"/>
      <c r="DR59" s="243"/>
      <c r="DS59" s="244"/>
      <c r="DT59" s="242">
        <v>26130</v>
      </c>
      <c r="DU59" s="243"/>
      <c r="DV59" s="243"/>
      <c r="DW59" s="243"/>
      <c r="DX59" s="244"/>
      <c r="DY59" s="242">
        <v>0</v>
      </c>
      <c r="DZ59" s="243"/>
      <c r="EA59" s="243"/>
      <c r="EB59" s="243"/>
      <c r="EC59" s="244"/>
      <c r="ED59" s="242">
        <v>1</v>
      </c>
      <c r="EE59" s="243"/>
      <c r="EF59" s="243"/>
      <c r="EG59" s="243"/>
      <c r="EH59" s="244"/>
      <c r="EJ59" s="29">
        <v>10</v>
      </c>
      <c r="EK59" s="30">
        <v>26131</v>
      </c>
      <c r="EL59" s="31">
        <f>+BU59-EJ59</f>
        <v>0</v>
      </c>
      <c r="EM59" s="32">
        <f>SUM(BV60:CY60)-CZ60+(SUM(BV59:CY59)-DB59)/1000</f>
        <v>0</v>
      </c>
      <c r="EN59" s="33">
        <f>SUM(BV59:CY59)/1000+DE59-EJ55</f>
        <v>0</v>
      </c>
      <c r="EO59" s="31">
        <f>DB59/1000+CZ60+DE59-DJ59</f>
        <v>0</v>
      </c>
      <c r="EP59" s="31">
        <f>SUM(DJ59:DS60)-DT59</f>
        <v>0</v>
      </c>
      <c r="EQ59" s="31">
        <f>+DT59+DY59+ED59-EK59</f>
        <v>0</v>
      </c>
      <c r="ER59" s="12">
        <f>IF(AND(COUNTA(DE59:EH60)=0,COUNTIF(EL59:EM59,"&lt;&gt;0")=0),0,1)</f>
        <v>1</v>
      </c>
      <c r="ES59" s="12">
        <f>IF(COUNTIF(EL59:EQ59,"&lt;&gt;0")=0,0,1)</f>
        <v>0</v>
      </c>
      <c r="ET59" s="12" t="str">
        <f>IF(AND(ES59=0,EK59&lt;&gt;0),$ES$2,$ET$2)</f>
        <v>確</v>
      </c>
      <c r="EU59" s="12" t="str">
        <f>IF(ET59=$ES$2,$ES$2,"")</f>
        <v>確</v>
      </c>
    </row>
    <row r="60" spans="1:148" ht="18" customHeight="1">
      <c r="A60" s="58"/>
      <c r="B60" s="320"/>
      <c r="C60" s="316"/>
      <c r="D60" s="138">
        <f>IF(BV60="","",BV60)</f>
        <v>12499</v>
      </c>
      <c r="E60" s="139"/>
      <c r="F60" s="139"/>
      <c r="G60" s="139"/>
      <c r="H60" s="140"/>
      <c r="I60" s="138">
        <f>IF(CA60="","",CA60)</f>
        <v>2298</v>
      </c>
      <c r="J60" s="139"/>
      <c r="K60" s="139"/>
      <c r="L60" s="139"/>
      <c r="M60" s="140"/>
      <c r="N60" s="138">
        <f>IF(CF60="","",CF60)</f>
        <v>10801</v>
      </c>
      <c r="O60" s="139"/>
      <c r="P60" s="139"/>
      <c r="Q60" s="139"/>
      <c r="R60" s="140"/>
      <c r="S60" s="138">
        <f>IF(CK60="","",CK60)</f>
      </c>
      <c r="T60" s="139"/>
      <c r="U60" s="139"/>
      <c r="V60" s="139"/>
      <c r="W60" s="140"/>
      <c r="X60" s="138">
        <f>IF(CP60="","",CP60)</f>
      </c>
      <c r="Y60" s="139"/>
      <c r="Z60" s="139"/>
      <c r="AA60" s="139"/>
      <c r="AB60" s="140"/>
      <c r="AC60" s="138">
        <f>IF(CU60="","",CU60)</f>
      </c>
      <c r="AD60" s="139"/>
      <c r="AE60" s="139"/>
      <c r="AF60" s="139"/>
      <c r="AG60" s="140"/>
      <c r="AH60" s="138">
        <f>IF(CZ60="","",CZ60)</f>
        <v>25598</v>
      </c>
      <c r="AI60" s="139"/>
      <c r="AJ60" s="139"/>
      <c r="AK60" s="139"/>
      <c r="AL60" s="140"/>
      <c r="AM60" s="339"/>
      <c r="AN60" s="340"/>
      <c r="AO60" s="340"/>
      <c r="AP60" s="340"/>
      <c r="AQ60" s="341"/>
      <c r="AR60" s="325"/>
      <c r="AS60" s="326"/>
      <c r="AT60" s="326"/>
      <c r="AU60" s="326"/>
      <c r="AV60" s="327"/>
      <c r="AW60" s="325"/>
      <c r="AX60" s="326"/>
      <c r="AY60" s="326"/>
      <c r="AZ60" s="326"/>
      <c r="BA60" s="327"/>
      <c r="BB60" s="325"/>
      <c r="BC60" s="326"/>
      <c r="BD60" s="326"/>
      <c r="BE60" s="326"/>
      <c r="BF60" s="327"/>
      <c r="BG60" s="325"/>
      <c r="BH60" s="326"/>
      <c r="BI60" s="326"/>
      <c r="BJ60" s="326"/>
      <c r="BK60" s="327"/>
      <c r="BL60" s="325"/>
      <c r="BM60" s="326"/>
      <c r="BN60" s="326"/>
      <c r="BO60" s="326"/>
      <c r="BP60" s="327"/>
      <c r="BQ60" s="102"/>
      <c r="BR60" s="135"/>
      <c r="BS60" s="241"/>
      <c r="BT60" s="316"/>
      <c r="BU60" s="176"/>
      <c r="BV60" s="209">
        <v>12499</v>
      </c>
      <c r="BW60" s="210"/>
      <c r="BX60" s="210"/>
      <c r="BY60" s="210"/>
      <c r="BZ60" s="211"/>
      <c r="CA60" s="209">
        <v>2298</v>
      </c>
      <c r="CB60" s="210"/>
      <c r="CC60" s="210"/>
      <c r="CD60" s="210"/>
      <c r="CE60" s="211"/>
      <c r="CF60" s="209">
        <v>10801</v>
      </c>
      <c r="CG60" s="210"/>
      <c r="CH60" s="210"/>
      <c r="CI60" s="210"/>
      <c r="CJ60" s="211"/>
      <c r="CK60" s="209"/>
      <c r="CL60" s="210"/>
      <c r="CM60" s="210"/>
      <c r="CN60" s="210"/>
      <c r="CO60" s="211"/>
      <c r="CP60" s="209"/>
      <c r="CQ60" s="210"/>
      <c r="CR60" s="210"/>
      <c r="CS60" s="210"/>
      <c r="CT60" s="211"/>
      <c r="CU60" s="209"/>
      <c r="CV60" s="210"/>
      <c r="CW60" s="210"/>
      <c r="CX60" s="210"/>
      <c r="CY60" s="211"/>
      <c r="CZ60" s="209">
        <v>25598</v>
      </c>
      <c r="DA60" s="210"/>
      <c r="DB60" s="210"/>
      <c r="DC60" s="210"/>
      <c r="DD60" s="211"/>
      <c r="DE60" s="233"/>
      <c r="DF60" s="234"/>
      <c r="DG60" s="234"/>
      <c r="DH60" s="234"/>
      <c r="DI60" s="235"/>
      <c r="DJ60" s="245"/>
      <c r="DK60" s="246"/>
      <c r="DL60" s="246"/>
      <c r="DM60" s="246"/>
      <c r="DN60" s="247"/>
      <c r="DO60" s="245"/>
      <c r="DP60" s="246"/>
      <c r="DQ60" s="246"/>
      <c r="DR60" s="246"/>
      <c r="DS60" s="247"/>
      <c r="DT60" s="245"/>
      <c r="DU60" s="246"/>
      <c r="DV60" s="246"/>
      <c r="DW60" s="246"/>
      <c r="DX60" s="247"/>
      <c r="DY60" s="245"/>
      <c r="DZ60" s="246"/>
      <c r="EA60" s="246"/>
      <c r="EB60" s="246"/>
      <c r="EC60" s="247"/>
      <c r="ED60" s="245"/>
      <c r="EE60" s="246"/>
      <c r="EF60" s="246"/>
      <c r="EG60" s="246"/>
      <c r="EH60" s="247"/>
      <c r="EJ60" s="35"/>
      <c r="EK60" s="35"/>
      <c r="EL60" s="31"/>
      <c r="EM60" s="32"/>
      <c r="EN60" s="32"/>
      <c r="EO60" s="31"/>
      <c r="EP60" s="31"/>
      <c r="EQ60" s="31"/>
      <c r="ER60" s="12"/>
    </row>
    <row r="61" spans="2:151" ht="18" customHeight="1">
      <c r="B61" s="320">
        <f>BS61</f>
      </c>
      <c r="C61" s="315" t="str">
        <f>BT61</f>
        <v>川 北 町</v>
      </c>
      <c r="D61" s="136"/>
      <c r="E61" s="137"/>
      <c r="F61" s="148">
        <f>IF(BX61="","",BX61)</f>
      </c>
      <c r="G61" s="148"/>
      <c r="H61" s="149"/>
      <c r="I61" s="136"/>
      <c r="J61" s="137"/>
      <c r="K61" s="148">
        <f>IF(CC61="","",CC61)</f>
      </c>
      <c r="L61" s="148"/>
      <c r="M61" s="149"/>
      <c r="N61" s="136"/>
      <c r="O61" s="137"/>
      <c r="P61" s="148">
        <f>IF(CH61="","",CH61)</f>
      </c>
      <c r="Q61" s="148"/>
      <c r="R61" s="149"/>
      <c r="S61" s="136"/>
      <c r="T61" s="137"/>
      <c r="U61" s="148">
        <f>IF(CM61="","",CM61)</f>
      </c>
      <c r="V61" s="148"/>
      <c r="W61" s="149"/>
      <c r="X61" s="136"/>
      <c r="Y61" s="137"/>
      <c r="Z61" s="148">
        <f>IF(CR61="","",CR61)</f>
      </c>
      <c r="AA61" s="148"/>
      <c r="AB61" s="149"/>
      <c r="AC61" s="136"/>
      <c r="AD61" s="137"/>
      <c r="AE61" s="148">
        <f>IF(CW61="","",CW61)</f>
      </c>
      <c r="AF61" s="148"/>
      <c r="AG61" s="149"/>
      <c r="AH61" s="136"/>
      <c r="AI61" s="137"/>
      <c r="AJ61" s="148">
        <f>IF(DB61="","",DB61)</f>
      </c>
      <c r="AK61" s="148"/>
      <c r="AL61" s="149"/>
      <c r="AM61" s="336">
        <f>IF(DE61="","",DE61)</f>
        <v>0</v>
      </c>
      <c r="AN61" s="337"/>
      <c r="AO61" s="337"/>
      <c r="AP61" s="337"/>
      <c r="AQ61" s="338"/>
      <c r="AR61" s="322">
        <f>IF(DJ61="","",DJ61)</f>
        <v>3742</v>
      </c>
      <c r="AS61" s="323"/>
      <c r="AT61" s="323"/>
      <c r="AU61" s="323"/>
      <c r="AV61" s="324"/>
      <c r="AW61" s="322">
        <f>IF(DO61="","",DO61)</f>
        <v>62</v>
      </c>
      <c r="AX61" s="323"/>
      <c r="AY61" s="323"/>
      <c r="AZ61" s="323"/>
      <c r="BA61" s="324"/>
      <c r="BB61" s="322">
        <f>IF(DT61="","",DT61)</f>
        <v>3804</v>
      </c>
      <c r="BC61" s="323"/>
      <c r="BD61" s="323"/>
      <c r="BE61" s="323"/>
      <c r="BF61" s="324"/>
      <c r="BG61" s="322">
        <f>IF(DY61="","",DY61)</f>
        <v>0</v>
      </c>
      <c r="BH61" s="323"/>
      <c r="BI61" s="323"/>
      <c r="BJ61" s="323"/>
      <c r="BK61" s="324"/>
      <c r="BL61" s="322">
        <f>IF(ED61="","",ED61)</f>
        <v>0</v>
      </c>
      <c r="BM61" s="323"/>
      <c r="BN61" s="323"/>
      <c r="BO61" s="323"/>
      <c r="BP61" s="324"/>
      <c r="BQ61" s="102"/>
      <c r="BR61" s="135" t="str">
        <f>IF(COUNTA(BU61:EH62)=0,"",IF(COUNTA(BV61:EH62)=0,$EK$1,IF(COUNTA(BU61)=0,$EK$1,IF(AND(ER61=0,COUNTA(DE61:EH62)=0),$EJ$1,IF(AND(ES61=0,COUNTA(DE61:EH62)=6),$EJ$1,$EK$1)))))</f>
        <v>OK</v>
      </c>
      <c r="BS61" s="241">
        <f>IF($BT$1=7,EU61,"")</f>
      </c>
      <c r="BT61" s="315" t="s">
        <v>134</v>
      </c>
      <c r="BU61" s="175">
        <v>11</v>
      </c>
      <c r="BV61" s="205"/>
      <c r="BW61" s="206"/>
      <c r="BX61" s="207"/>
      <c r="BY61" s="207"/>
      <c r="BZ61" s="208"/>
      <c r="CA61" s="205"/>
      <c r="CB61" s="206"/>
      <c r="CC61" s="207"/>
      <c r="CD61" s="207"/>
      <c r="CE61" s="208"/>
      <c r="CF61" s="205"/>
      <c r="CG61" s="206"/>
      <c r="CH61" s="207"/>
      <c r="CI61" s="207"/>
      <c r="CJ61" s="208"/>
      <c r="CK61" s="205"/>
      <c r="CL61" s="206"/>
      <c r="CM61" s="207"/>
      <c r="CN61" s="207"/>
      <c r="CO61" s="208"/>
      <c r="CP61" s="205"/>
      <c r="CQ61" s="206"/>
      <c r="CR61" s="207"/>
      <c r="CS61" s="207"/>
      <c r="CT61" s="208"/>
      <c r="CU61" s="205"/>
      <c r="CV61" s="206"/>
      <c r="CW61" s="207"/>
      <c r="CX61" s="207"/>
      <c r="CY61" s="208"/>
      <c r="CZ61" s="205"/>
      <c r="DA61" s="206"/>
      <c r="DB61" s="207"/>
      <c r="DC61" s="207"/>
      <c r="DD61" s="208"/>
      <c r="DE61" s="230">
        <v>0</v>
      </c>
      <c r="DF61" s="231"/>
      <c r="DG61" s="231"/>
      <c r="DH61" s="231"/>
      <c r="DI61" s="232"/>
      <c r="DJ61" s="242">
        <v>3742</v>
      </c>
      <c r="DK61" s="243"/>
      <c r="DL61" s="243"/>
      <c r="DM61" s="243"/>
      <c r="DN61" s="244"/>
      <c r="DO61" s="242">
        <v>62</v>
      </c>
      <c r="DP61" s="243"/>
      <c r="DQ61" s="243"/>
      <c r="DR61" s="243"/>
      <c r="DS61" s="244"/>
      <c r="DT61" s="242">
        <v>3804</v>
      </c>
      <c r="DU61" s="243"/>
      <c r="DV61" s="243"/>
      <c r="DW61" s="243"/>
      <c r="DX61" s="244"/>
      <c r="DY61" s="242">
        <v>0</v>
      </c>
      <c r="DZ61" s="243"/>
      <c r="EA61" s="243"/>
      <c r="EB61" s="243"/>
      <c r="EC61" s="244"/>
      <c r="ED61" s="242">
        <v>0</v>
      </c>
      <c r="EE61" s="243"/>
      <c r="EF61" s="243"/>
      <c r="EG61" s="243"/>
      <c r="EH61" s="244"/>
      <c r="EJ61" s="29">
        <v>11</v>
      </c>
      <c r="EK61" s="30">
        <v>3804</v>
      </c>
      <c r="EL61" s="31">
        <f>+BU61-EJ61</f>
        <v>0</v>
      </c>
      <c r="EM61" s="32">
        <f>SUM(BV62:CY62)-CZ62+(SUM(BV61:CY61)-DB61)/1000</f>
        <v>0</v>
      </c>
      <c r="EN61" s="33">
        <f>SUM(BV61:CY61)/1000+DE61-EJ55</f>
        <v>0</v>
      </c>
      <c r="EO61" s="31">
        <f>DB61/1000+CZ62+DE61-DJ61</f>
        <v>0</v>
      </c>
      <c r="EP61" s="31">
        <f>SUM(DJ61:DS62)-DT61</f>
        <v>0</v>
      </c>
      <c r="EQ61" s="31">
        <f>+DT61+DY61+ED61-EK61</f>
        <v>0</v>
      </c>
      <c r="ER61" s="12">
        <f>IF(AND(COUNTA(DE61:EH62)=0,COUNTIF(EL61:EM61,"&lt;&gt;0")=0),0,1)</f>
        <v>1</v>
      </c>
      <c r="ES61" s="12">
        <f>IF(COUNTIF(EL61:EQ61,"&lt;&gt;0")=0,0,1)</f>
        <v>0</v>
      </c>
      <c r="ET61" s="12" t="str">
        <f>IF(AND(ES61=0,EK61&lt;&gt;0),$ES$2,$ET$2)</f>
        <v>確</v>
      </c>
      <c r="EU61" s="12" t="str">
        <f>IF(ET61=$ES$2,$ES$2,"")</f>
        <v>確</v>
      </c>
    </row>
    <row r="62" spans="2:138" ht="18" customHeight="1">
      <c r="B62" s="320"/>
      <c r="C62" s="316"/>
      <c r="D62" s="138">
        <f>IF(BV62="","",BV62)</f>
        <v>1599</v>
      </c>
      <c r="E62" s="139"/>
      <c r="F62" s="139"/>
      <c r="G62" s="139"/>
      <c r="H62" s="140"/>
      <c r="I62" s="138">
        <f>IF(CA62="","",CA62)</f>
        <v>158</v>
      </c>
      <c r="J62" s="139"/>
      <c r="K62" s="139"/>
      <c r="L62" s="139"/>
      <c r="M62" s="140"/>
      <c r="N62" s="138">
        <f>IF(CF62="","",CF62)</f>
        <v>1985</v>
      </c>
      <c r="O62" s="139"/>
      <c r="P62" s="139"/>
      <c r="Q62" s="139"/>
      <c r="R62" s="140"/>
      <c r="S62" s="138">
        <f>IF(CK62="","",CK62)</f>
      </c>
      <c r="T62" s="139"/>
      <c r="U62" s="139"/>
      <c r="V62" s="139"/>
      <c r="W62" s="140"/>
      <c r="X62" s="138">
        <f>IF(CP62="","",CP62)</f>
      </c>
      <c r="Y62" s="139"/>
      <c r="Z62" s="139"/>
      <c r="AA62" s="139"/>
      <c r="AB62" s="140"/>
      <c r="AC62" s="138">
        <f>IF(CU62="","",CU62)</f>
      </c>
      <c r="AD62" s="139"/>
      <c r="AE62" s="139"/>
      <c r="AF62" s="139"/>
      <c r="AG62" s="140"/>
      <c r="AH62" s="138">
        <f>IF(CZ62="","",CZ62)</f>
        <v>3742</v>
      </c>
      <c r="AI62" s="139"/>
      <c r="AJ62" s="139"/>
      <c r="AK62" s="139"/>
      <c r="AL62" s="140"/>
      <c r="AM62" s="339"/>
      <c r="AN62" s="340"/>
      <c r="AO62" s="340"/>
      <c r="AP62" s="340"/>
      <c r="AQ62" s="341"/>
      <c r="AR62" s="325"/>
      <c r="AS62" s="326"/>
      <c r="AT62" s="326"/>
      <c r="AU62" s="326"/>
      <c r="AV62" s="327"/>
      <c r="AW62" s="325"/>
      <c r="AX62" s="326"/>
      <c r="AY62" s="326"/>
      <c r="AZ62" s="326"/>
      <c r="BA62" s="327"/>
      <c r="BB62" s="325"/>
      <c r="BC62" s="326"/>
      <c r="BD62" s="326"/>
      <c r="BE62" s="326"/>
      <c r="BF62" s="327"/>
      <c r="BG62" s="325"/>
      <c r="BH62" s="326"/>
      <c r="BI62" s="326"/>
      <c r="BJ62" s="326"/>
      <c r="BK62" s="327"/>
      <c r="BL62" s="325"/>
      <c r="BM62" s="326"/>
      <c r="BN62" s="326"/>
      <c r="BO62" s="326"/>
      <c r="BP62" s="327"/>
      <c r="BQ62" s="102"/>
      <c r="BR62" s="135"/>
      <c r="BS62" s="241"/>
      <c r="BT62" s="316"/>
      <c r="BU62" s="176"/>
      <c r="BV62" s="209">
        <v>1599</v>
      </c>
      <c r="BW62" s="210"/>
      <c r="BX62" s="210"/>
      <c r="BY62" s="210"/>
      <c r="BZ62" s="211"/>
      <c r="CA62" s="209">
        <v>158</v>
      </c>
      <c r="CB62" s="210"/>
      <c r="CC62" s="210"/>
      <c r="CD62" s="210"/>
      <c r="CE62" s="211"/>
      <c r="CF62" s="209">
        <v>1985</v>
      </c>
      <c r="CG62" s="210"/>
      <c r="CH62" s="210"/>
      <c r="CI62" s="210"/>
      <c r="CJ62" s="211"/>
      <c r="CK62" s="209"/>
      <c r="CL62" s="210"/>
      <c r="CM62" s="210"/>
      <c r="CN62" s="210"/>
      <c r="CO62" s="211"/>
      <c r="CP62" s="209"/>
      <c r="CQ62" s="210"/>
      <c r="CR62" s="210"/>
      <c r="CS62" s="210"/>
      <c r="CT62" s="211"/>
      <c r="CU62" s="209"/>
      <c r="CV62" s="210"/>
      <c r="CW62" s="210"/>
      <c r="CX62" s="210"/>
      <c r="CY62" s="211"/>
      <c r="CZ62" s="209">
        <v>3742</v>
      </c>
      <c r="DA62" s="210"/>
      <c r="DB62" s="210"/>
      <c r="DC62" s="210"/>
      <c r="DD62" s="211"/>
      <c r="DE62" s="233"/>
      <c r="DF62" s="234"/>
      <c r="DG62" s="234"/>
      <c r="DH62" s="234"/>
      <c r="DI62" s="235"/>
      <c r="DJ62" s="245"/>
      <c r="DK62" s="246"/>
      <c r="DL62" s="246"/>
      <c r="DM62" s="246"/>
      <c r="DN62" s="247"/>
      <c r="DO62" s="245"/>
      <c r="DP62" s="246"/>
      <c r="DQ62" s="246"/>
      <c r="DR62" s="246"/>
      <c r="DS62" s="247"/>
      <c r="DT62" s="245"/>
      <c r="DU62" s="246"/>
      <c r="DV62" s="246"/>
      <c r="DW62" s="246"/>
      <c r="DX62" s="247"/>
      <c r="DY62" s="245"/>
      <c r="DZ62" s="246"/>
      <c r="EA62" s="246"/>
      <c r="EB62" s="246"/>
      <c r="EC62" s="247"/>
      <c r="ED62" s="245"/>
      <c r="EE62" s="246"/>
      <c r="EF62" s="246"/>
      <c r="EG62" s="246"/>
      <c r="EH62" s="247"/>
    </row>
    <row r="63" spans="2:141" ht="18" customHeight="1">
      <c r="B63" s="61"/>
      <c r="C63" s="315" t="s">
        <v>120</v>
      </c>
      <c r="D63" s="136"/>
      <c r="E63" s="137"/>
      <c r="F63" s="148">
        <f>IF(BX63="","",BX63)</f>
      </c>
      <c r="G63" s="148"/>
      <c r="H63" s="149"/>
      <c r="I63" s="136"/>
      <c r="J63" s="137"/>
      <c r="K63" s="148">
        <f>IF(CC63="","",CC63)</f>
      </c>
      <c r="L63" s="148"/>
      <c r="M63" s="149"/>
      <c r="N63" s="136"/>
      <c r="O63" s="137"/>
      <c r="P63" s="148">
        <f>IF(CH63="","",CH63)</f>
      </c>
      <c r="Q63" s="148"/>
      <c r="R63" s="149"/>
      <c r="S63" s="136"/>
      <c r="T63" s="137"/>
      <c r="U63" s="148">
        <f>IF(CM63="","",CM63)</f>
      </c>
      <c r="V63" s="148"/>
      <c r="W63" s="149"/>
      <c r="X63" s="136"/>
      <c r="Y63" s="137"/>
      <c r="Z63" s="148">
        <f>IF(CR63="","",CR63)</f>
      </c>
      <c r="AA63" s="148"/>
      <c r="AB63" s="149"/>
      <c r="AC63" s="136"/>
      <c r="AD63" s="137"/>
      <c r="AE63" s="148">
        <f>IF(CW63="","",CW63)</f>
      </c>
      <c r="AF63" s="148"/>
      <c r="AG63" s="149"/>
      <c r="AH63" s="136"/>
      <c r="AI63" s="137"/>
      <c r="AJ63" s="148">
        <f>IF(DB63="","",DB63)</f>
      </c>
      <c r="AK63" s="148"/>
      <c r="AL63" s="149"/>
      <c r="AM63" s="336">
        <f>IF(DE63="","",DE63)</f>
        <v>0</v>
      </c>
      <c r="AN63" s="337"/>
      <c r="AO63" s="337"/>
      <c r="AP63" s="337"/>
      <c r="AQ63" s="338"/>
      <c r="AR63" s="322">
        <f>IF(DJ63="","",DJ63)</f>
        <v>29340</v>
      </c>
      <c r="AS63" s="323"/>
      <c r="AT63" s="323"/>
      <c r="AU63" s="323"/>
      <c r="AV63" s="324"/>
      <c r="AW63" s="322">
        <f>IF(DO63="","",DO63)</f>
        <v>594</v>
      </c>
      <c r="AX63" s="323"/>
      <c r="AY63" s="323"/>
      <c r="AZ63" s="323"/>
      <c r="BA63" s="324"/>
      <c r="BB63" s="322">
        <f>IF(DT63="","",DT63)</f>
        <v>29934</v>
      </c>
      <c r="BC63" s="323"/>
      <c r="BD63" s="323"/>
      <c r="BE63" s="323"/>
      <c r="BF63" s="324"/>
      <c r="BG63" s="322">
        <f>IF(DY63="","",DY63)</f>
        <v>0</v>
      </c>
      <c r="BH63" s="323"/>
      <c r="BI63" s="323"/>
      <c r="BJ63" s="323"/>
      <c r="BK63" s="324"/>
      <c r="BL63" s="322">
        <f>IF(ED63="","",ED63)</f>
        <v>1</v>
      </c>
      <c r="BM63" s="323"/>
      <c r="BN63" s="323"/>
      <c r="BO63" s="323"/>
      <c r="BP63" s="324"/>
      <c r="BQ63" s="102"/>
      <c r="BT63" s="315" t="s">
        <v>120</v>
      </c>
      <c r="BU63" s="350"/>
      <c r="BV63" s="307"/>
      <c r="BW63" s="308"/>
      <c r="BX63" s="44">
        <f>IF(COUNTA(BX59,BX61)&gt;0,BX59+BX61-ROUNDDOWN(BX59+BX61,-3),"")</f>
      </c>
      <c r="BY63" s="44"/>
      <c r="BZ63" s="26"/>
      <c r="CA63" s="307"/>
      <c r="CB63" s="308"/>
      <c r="CC63" s="44">
        <f>IF(COUNTA(CC59,CC61)&gt;0,CC59+CC61-ROUNDDOWN(CC59+CC61,-3),"")</f>
      </c>
      <c r="CD63" s="44"/>
      <c r="CE63" s="26"/>
      <c r="CF63" s="307"/>
      <c r="CG63" s="308"/>
      <c r="CH63" s="44">
        <f>IF(COUNTA(CH59,CH61)&gt;0,CH59+CH61-ROUNDDOWN(CH59+CH61,-3),"")</f>
      </c>
      <c r="CI63" s="44"/>
      <c r="CJ63" s="26"/>
      <c r="CK63" s="307"/>
      <c r="CL63" s="308"/>
      <c r="CM63" s="44">
        <f>IF(COUNTA(CM59,CM61)&gt;0,CM59+CM61-ROUNDDOWN(CM59+CM61,-3),"")</f>
      </c>
      <c r="CN63" s="44"/>
      <c r="CO63" s="26"/>
      <c r="CP63" s="307"/>
      <c r="CQ63" s="308"/>
      <c r="CR63" s="44">
        <f>IF(COUNTA(CR59,CR61)&gt;0,CR59+CR61-ROUNDDOWN(CR59+CR61,-3),"")</f>
      </c>
      <c r="CS63" s="44"/>
      <c r="CT63" s="26"/>
      <c r="CU63" s="307"/>
      <c r="CV63" s="308"/>
      <c r="CW63" s="44">
        <f>IF(COUNTA(CW59,CW61)&gt;0,CW59+CW61-ROUNDDOWN(CW59+CW61,-3),"")</f>
      </c>
      <c r="CX63" s="44"/>
      <c r="CY63" s="26"/>
      <c r="CZ63" s="307"/>
      <c r="DA63" s="308"/>
      <c r="DB63" s="44">
        <f>IF(COUNTA(DB59,DB61)&gt;0,DB59+DB61-ROUNDDOWN(DB59+DB61,-3),"")</f>
      </c>
      <c r="DC63" s="44"/>
      <c r="DD63" s="26"/>
      <c r="DE63" s="309">
        <f>IF(COUNTA(DE59:DI62)=0,"",SUM(DE59:DI62))</f>
        <v>0</v>
      </c>
      <c r="DF63" s="310"/>
      <c r="DG63" s="310"/>
      <c r="DH63" s="310"/>
      <c r="DI63" s="311"/>
      <c r="DJ63" s="298">
        <f>IF(COUNTA(DJ59:DN62)=0,"",IF(DB63="",CZ64+DE63,CZ64+DE63+DB63/1000))</f>
        <v>29340</v>
      </c>
      <c r="DK63" s="299"/>
      <c r="DL63" s="299"/>
      <c r="DM63" s="299"/>
      <c r="DN63" s="300"/>
      <c r="DO63" s="298">
        <f>IF(COUNTA(DO59:DS62)=0,"",SUM(DO59:DS62))</f>
        <v>594</v>
      </c>
      <c r="DP63" s="299"/>
      <c r="DQ63" s="299"/>
      <c r="DR63" s="299"/>
      <c r="DS63" s="300"/>
      <c r="DT63" s="298">
        <f>IF(COUNTA(DT59:DX62)=0,"",DJ63+DO63)</f>
        <v>29934</v>
      </c>
      <c r="DU63" s="299"/>
      <c r="DV63" s="299"/>
      <c r="DW63" s="299"/>
      <c r="DX63" s="300"/>
      <c r="DY63" s="298">
        <f>IF(COUNTA(DY59:EC62)=0,"",SUM(DY59:EC62))</f>
        <v>0</v>
      </c>
      <c r="DZ63" s="299"/>
      <c r="EA63" s="299"/>
      <c r="EB63" s="299"/>
      <c r="EC63" s="300"/>
      <c r="ED63" s="298">
        <f>IF(COUNTA(ED59:EH62)=0,"",SUM(ED59:EH62))</f>
        <v>1</v>
      </c>
      <c r="EE63" s="299"/>
      <c r="EF63" s="299"/>
      <c r="EG63" s="299"/>
      <c r="EH63" s="300"/>
      <c r="EJ63" s="12">
        <f>COUNTA(EJ59:EJ62)</f>
        <v>2</v>
      </c>
      <c r="EK63" s="56">
        <f>IF(COUNTA(EK59:EK62)=EJ63,SUM(EK59:EK62),"")</f>
        <v>29935</v>
      </c>
    </row>
    <row r="64" spans="2:184" ht="18" customHeight="1">
      <c r="B64" s="61"/>
      <c r="C64" s="316"/>
      <c r="D64" s="138">
        <f>IF(BV64="","",BV64)</f>
        <v>14098</v>
      </c>
      <c r="E64" s="139"/>
      <c r="F64" s="139"/>
      <c r="G64" s="139"/>
      <c r="H64" s="140"/>
      <c r="I64" s="138">
        <f>IF(CA64="","",CA64)</f>
        <v>2456</v>
      </c>
      <c r="J64" s="139"/>
      <c r="K64" s="139"/>
      <c r="L64" s="139"/>
      <c r="M64" s="140"/>
      <c r="N64" s="138">
        <f>IF(CF64="","",CF64)</f>
        <v>12786</v>
      </c>
      <c r="O64" s="139"/>
      <c r="P64" s="139"/>
      <c r="Q64" s="139"/>
      <c r="R64" s="140"/>
      <c r="S64" s="138">
        <f>IF(CK64="","",CK64)</f>
      </c>
      <c r="T64" s="139"/>
      <c r="U64" s="139"/>
      <c r="V64" s="139"/>
      <c r="W64" s="140"/>
      <c r="X64" s="138">
        <f>IF(CP64="","",CP64)</f>
      </c>
      <c r="Y64" s="139"/>
      <c r="Z64" s="139"/>
      <c r="AA64" s="139"/>
      <c r="AB64" s="140"/>
      <c r="AC64" s="138">
        <f>IF(CU64="","",CU64)</f>
      </c>
      <c r="AD64" s="139"/>
      <c r="AE64" s="139"/>
      <c r="AF64" s="139"/>
      <c r="AG64" s="140"/>
      <c r="AH64" s="138">
        <f>IF(CZ64="","",CZ64)</f>
        <v>29340</v>
      </c>
      <c r="AI64" s="139"/>
      <c r="AJ64" s="139"/>
      <c r="AK64" s="139"/>
      <c r="AL64" s="140"/>
      <c r="AM64" s="339"/>
      <c r="AN64" s="340"/>
      <c r="AO64" s="340"/>
      <c r="AP64" s="340"/>
      <c r="AQ64" s="341"/>
      <c r="AR64" s="325"/>
      <c r="AS64" s="326"/>
      <c r="AT64" s="326"/>
      <c r="AU64" s="326"/>
      <c r="AV64" s="327"/>
      <c r="AW64" s="325"/>
      <c r="AX64" s="326"/>
      <c r="AY64" s="326"/>
      <c r="AZ64" s="326"/>
      <c r="BA64" s="327"/>
      <c r="BB64" s="325"/>
      <c r="BC64" s="326"/>
      <c r="BD64" s="326"/>
      <c r="BE64" s="326"/>
      <c r="BF64" s="327"/>
      <c r="BG64" s="325"/>
      <c r="BH64" s="326"/>
      <c r="BI64" s="326"/>
      <c r="BJ64" s="326"/>
      <c r="BK64" s="327"/>
      <c r="BL64" s="325"/>
      <c r="BM64" s="326"/>
      <c r="BN64" s="326"/>
      <c r="BO64" s="326"/>
      <c r="BP64" s="327"/>
      <c r="BQ64" s="102"/>
      <c r="BT64" s="316"/>
      <c r="BU64" s="351"/>
      <c r="BV64" s="304">
        <f>IF(COUNTA(BV60,BV62)&gt;0,BV60+BV62+ROUNDDOWN((BX59+BX61)/1000,0),"")</f>
        <v>14098</v>
      </c>
      <c r="BW64" s="305"/>
      <c r="BX64" s="305"/>
      <c r="BY64" s="305"/>
      <c r="BZ64" s="306"/>
      <c r="CA64" s="304">
        <f>IF(COUNTA(CA60,CA62)&gt;0,CA60+CA62+ROUNDDOWN((CC59+CC61)/1000,0),"")</f>
        <v>2456</v>
      </c>
      <c r="CB64" s="305"/>
      <c r="CC64" s="305"/>
      <c r="CD64" s="305"/>
      <c r="CE64" s="306"/>
      <c r="CF64" s="304">
        <f>IF(COUNTA(CF60,CF62)&gt;0,CF60+CF62+ROUNDDOWN((CH59+CH61)/1000,0),"")</f>
        <v>12786</v>
      </c>
      <c r="CG64" s="305"/>
      <c r="CH64" s="305"/>
      <c r="CI64" s="305"/>
      <c r="CJ64" s="306"/>
      <c r="CK64" s="304">
        <f>IF(COUNTA(CK60,CK62)&gt;0,CK60+CK62+ROUNDDOWN((CM59+CM61)/1000,0),"")</f>
      </c>
      <c r="CL64" s="305"/>
      <c r="CM64" s="305"/>
      <c r="CN64" s="305"/>
      <c r="CO64" s="306"/>
      <c r="CP64" s="304">
        <f>IF(COUNTA(CP60,CP62)&gt;0,CP60+CP62+ROUNDDOWN((CR59+CR61)/1000,0),"")</f>
      </c>
      <c r="CQ64" s="305"/>
      <c r="CR64" s="305"/>
      <c r="CS64" s="305"/>
      <c r="CT64" s="306"/>
      <c r="CU64" s="304">
        <f>IF(COUNTA(CU60,CU62)&gt;0,CU60+CU62+ROUNDDOWN((CW59+CW61)/1000,0),"")</f>
      </c>
      <c r="CV64" s="305"/>
      <c r="CW64" s="305"/>
      <c r="CX64" s="305"/>
      <c r="CY64" s="306"/>
      <c r="CZ64" s="304">
        <f>IF(COUNTA(CZ60,CZ62)&gt;0,CZ60+CZ62+ROUNDDOWN((DB59+DB61)/1000,0),"")</f>
        <v>29340</v>
      </c>
      <c r="DA64" s="305"/>
      <c r="DB64" s="305"/>
      <c r="DC64" s="305"/>
      <c r="DD64" s="306"/>
      <c r="DE64" s="312"/>
      <c r="DF64" s="313"/>
      <c r="DG64" s="313"/>
      <c r="DH64" s="313"/>
      <c r="DI64" s="314"/>
      <c r="DJ64" s="301"/>
      <c r="DK64" s="302"/>
      <c r="DL64" s="302"/>
      <c r="DM64" s="302"/>
      <c r="DN64" s="303"/>
      <c r="DO64" s="301"/>
      <c r="DP64" s="302"/>
      <c r="DQ64" s="302"/>
      <c r="DR64" s="302"/>
      <c r="DS64" s="303"/>
      <c r="DT64" s="301"/>
      <c r="DU64" s="302"/>
      <c r="DV64" s="302"/>
      <c r="DW64" s="302"/>
      <c r="DX64" s="303"/>
      <c r="DY64" s="301"/>
      <c r="DZ64" s="302"/>
      <c r="EA64" s="302"/>
      <c r="EB64" s="302"/>
      <c r="EC64" s="303"/>
      <c r="ED64" s="301"/>
      <c r="EE64" s="302"/>
      <c r="EF64" s="302"/>
      <c r="EG64" s="302"/>
      <c r="EH64" s="303"/>
      <c r="EV64" s="91"/>
      <c r="EW64" s="91"/>
      <c r="EX64" s="91"/>
      <c r="EY64" s="91"/>
      <c r="EZ64" s="91"/>
      <c r="FA64" s="91"/>
      <c r="FB64" s="91"/>
      <c r="FC64" s="91"/>
      <c r="FD64" s="91"/>
      <c r="FE64" s="91"/>
      <c r="FF64" s="91"/>
      <c r="FG64" s="91"/>
      <c r="FH64" s="91"/>
      <c r="FI64" s="91"/>
      <c r="FJ64" s="91"/>
      <c r="FK64" s="91"/>
      <c r="FL64" s="91"/>
      <c r="FM64" s="91"/>
      <c r="FN64" s="91"/>
      <c r="FO64" s="91"/>
      <c r="FP64" s="91"/>
      <c r="FQ64" s="91"/>
      <c r="FR64" s="91"/>
      <c r="FS64" s="91"/>
      <c r="FT64" s="91"/>
      <c r="FU64" s="91"/>
      <c r="FV64" s="91"/>
      <c r="FW64" s="91"/>
      <c r="FX64" s="91"/>
      <c r="FY64" s="91"/>
      <c r="FZ64" s="91"/>
      <c r="GA64" s="91"/>
      <c r="GB64" s="91"/>
    </row>
    <row r="65" spans="2:148" ht="13.5" customHeight="1">
      <c r="B65" s="61"/>
      <c r="C65" s="8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102"/>
      <c r="BT65" s="83"/>
      <c r="BU65" s="83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K65" s="56"/>
      <c r="ER65" s="12"/>
    </row>
    <row r="66" spans="2:138" ht="18" customHeight="1">
      <c r="B66" s="61"/>
      <c r="C66" s="293" t="s">
        <v>60</v>
      </c>
      <c r="D66" s="78"/>
      <c r="E66" s="78"/>
      <c r="F66" s="78"/>
      <c r="G66" s="78"/>
      <c r="H66" s="294"/>
      <c r="I66" s="186">
        <f>IF(CA66="","",CA66)</f>
        <v>29935</v>
      </c>
      <c r="J66" s="187"/>
      <c r="K66" s="187"/>
      <c r="L66" s="187"/>
      <c r="M66" s="188"/>
      <c r="N66" s="346" t="str">
        <f>CF66</f>
        <v>開票数　Ｂ</v>
      </c>
      <c r="O66" s="78"/>
      <c r="P66" s="78"/>
      <c r="Q66" s="78"/>
      <c r="R66" s="78"/>
      <c r="S66" s="78"/>
      <c r="T66" s="78"/>
      <c r="U66" s="78"/>
      <c r="V66" s="78"/>
      <c r="W66" s="294"/>
      <c r="X66" s="186">
        <f>IF(CP66="","",CP66)</f>
        <v>29935</v>
      </c>
      <c r="Y66" s="187"/>
      <c r="Z66" s="187"/>
      <c r="AA66" s="187"/>
      <c r="AB66" s="188"/>
      <c r="AC66" s="344" t="str">
        <f>CU66</f>
        <v>差引残数　Ａ－Ｂ</v>
      </c>
      <c r="AD66" s="78"/>
      <c r="AE66" s="78"/>
      <c r="AF66" s="78"/>
      <c r="AG66" s="78"/>
      <c r="AH66" s="78"/>
      <c r="AI66" s="78"/>
      <c r="AJ66" s="78"/>
      <c r="AK66" s="78"/>
      <c r="AL66" s="294"/>
      <c r="AM66" s="276">
        <f>IF(DE66=0,"",DE66)</f>
      </c>
      <c r="AN66" s="277"/>
      <c r="AO66" s="277"/>
      <c r="AP66" s="277"/>
      <c r="AQ66" s="278"/>
      <c r="AR66" s="282" t="str">
        <f>DJ66</f>
        <v>進捗率　B/A×100（％）</v>
      </c>
      <c r="AS66" s="282"/>
      <c r="AT66" s="282"/>
      <c r="AU66" s="282"/>
      <c r="AV66" s="282"/>
      <c r="AW66" s="282"/>
      <c r="AX66" s="282"/>
      <c r="AY66" s="282"/>
      <c r="AZ66" s="282"/>
      <c r="BA66" s="283"/>
      <c r="BB66" s="330">
        <f>DT66</f>
        <v>100</v>
      </c>
      <c r="BC66" s="331"/>
      <c r="BD66" s="331"/>
      <c r="BE66" s="331"/>
      <c r="BF66" s="332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102"/>
      <c r="BT66" s="293" t="s">
        <v>60</v>
      </c>
      <c r="BU66" s="78"/>
      <c r="BV66" s="78"/>
      <c r="BW66" s="78"/>
      <c r="BX66" s="78"/>
      <c r="BY66" s="78"/>
      <c r="BZ66" s="294"/>
      <c r="CA66" s="221">
        <v>29935</v>
      </c>
      <c r="CB66" s="222"/>
      <c r="CC66" s="222"/>
      <c r="CD66" s="222"/>
      <c r="CE66" s="223"/>
      <c r="CF66" s="293" t="s">
        <v>61</v>
      </c>
      <c r="CG66" s="78"/>
      <c r="CH66" s="78"/>
      <c r="CI66" s="78"/>
      <c r="CJ66" s="78"/>
      <c r="CK66" s="78"/>
      <c r="CL66" s="78"/>
      <c r="CM66" s="78"/>
      <c r="CN66" s="78"/>
      <c r="CO66" s="294"/>
      <c r="CP66" s="186">
        <f>IF(AND(ED63="",CZ64=""),0,IF(AND(ED63="",CZ64&lt;&gt;""),CZ64,SUM(DT63:EH64)))</f>
        <v>29935</v>
      </c>
      <c r="CQ66" s="187"/>
      <c r="CR66" s="187"/>
      <c r="CS66" s="187"/>
      <c r="CT66" s="188"/>
      <c r="CU66" s="78" t="s">
        <v>62</v>
      </c>
      <c r="CV66" s="78"/>
      <c r="CW66" s="78"/>
      <c r="CX66" s="78"/>
      <c r="CY66" s="78"/>
      <c r="CZ66" s="78"/>
      <c r="DA66" s="78"/>
      <c r="DB66" s="78"/>
      <c r="DC66" s="78"/>
      <c r="DD66" s="294"/>
      <c r="DE66" s="276">
        <f>CA66-CP66</f>
        <v>0</v>
      </c>
      <c r="DF66" s="277"/>
      <c r="DG66" s="277"/>
      <c r="DH66" s="277"/>
      <c r="DI66" s="278"/>
      <c r="DJ66" s="282" t="s">
        <v>140</v>
      </c>
      <c r="DK66" s="282"/>
      <c r="DL66" s="282"/>
      <c r="DM66" s="282"/>
      <c r="DN66" s="282"/>
      <c r="DO66" s="282"/>
      <c r="DP66" s="282"/>
      <c r="DQ66" s="282"/>
      <c r="DR66" s="282"/>
      <c r="DS66" s="283"/>
      <c r="DT66" s="286">
        <f>IF(ISERROR(CP66/CA66)=TRUE,0,CP66/CA66*100)</f>
        <v>100</v>
      </c>
      <c r="DU66" s="287"/>
      <c r="DV66" s="287"/>
      <c r="DW66" s="287"/>
      <c r="DX66" s="288"/>
      <c r="DY66" s="85"/>
      <c r="DZ66" s="85"/>
      <c r="EA66" s="85"/>
      <c r="EB66" s="85"/>
      <c r="EC66" s="85"/>
      <c r="ED66" s="85"/>
      <c r="EE66" s="85"/>
      <c r="EF66" s="85"/>
      <c r="EG66" s="85"/>
      <c r="EH66" s="85"/>
    </row>
    <row r="67" spans="2:138" ht="18" customHeight="1">
      <c r="B67" s="61"/>
      <c r="C67" s="295"/>
      <c r="D67" s="296"/>
      <c r="E67" s="296"/>
      <c r="F67" s="296"/>
      <c r="G67" s="296"/>
      <c r="H67" s="297"/>
      <c r="I67" s="138"/>
      <c r="J67" s="139"/>
      <c r="K67" s="139"/>
      <c r="L67" s="139"/>
      <c r="M67" s="140"/>
      <c r="N67" s="295"/>
      <c r="O67" s="296"/>
      <c r="P67" s="296"/>
      <c r="Q67" s="296"/>
      <c r="R67" s="296"/>
      <c r="S67" s="296"/>
      <c r="T67" s="296"/>
      <c r="U67" s="296"/>
      <c r="V67" s="296"/>
      <c r="W67" s="297"/>
      <c r="X67" s="138"/>
      <c r="Y67" s="139"/>
      <c r="Z67" s="139"/>
      <c r="AA67" s="139"/>
      <c r="AB67" s="140"/>
      <c r="AC67" s="296"/>
      <c r="AD67" s="296"/>
      <c r="AE67" s="296"/>
      <c r="AF67" s="296"/>
      <c r="AG67" s="296"/>
      <c r="AH67" s="296"/>
      <c r="AI67" s="296"/>
      <c r="AJ67" s="296"/>
      <c r="AK67" s="296"/>
      <c r="AL67" s="297"/>
      <c r="AM67" s="279"/>
      <c r="AN67" s="280"/>
      <c r="AO67" s="280"/>
      <c r="AP67" s="280"/>
      <c r="AQ67" s="281"/>
      <c r="AR67" s="284"/>
      <c r="AS67" s="284"/>
      <c r="AT67" s="284"/>
      <c r="AU67" s="284"/>
      <c r="AV67" s="284"/>
      <c r="AW67" s="284"/>
      <c r="AX67" s="284"/>
      <c r="AY67" s="284"/>
      <c r="AZ67" s="284"/>
      <c r="BA67" s="285"/>
      <c r="BB67" s="333"/>
      <c r="BC67" s="334"/>
      <c r="BD67" s="334"/>
      <c r="BE67" s="334"/>
      <c r="BF67" s="33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102"/>
      <c r="BT67" s="295"/>
      <c r="BU67" s="296"/>
      <c r="BV67" s="296"/>
      <c r="BW67" s="296"/>
      <c r="BX67" s="296"/>
      <c r="BY67" s="296"/>
      <c r="BZ67" s="297"/>
      <c r="CA67" s="209"/>
      <c r="CB67" s="210"/>
      <c r="CC67" s="210"/>
      <c r="CD67" s="210"/>
      <c r="CE67" s="211"/>
      <c r="CF67" s="295"/>
      <c r="CG67" s="296"/>
      <c r="CH67" s="296"/>
      <c r="CI67" s="296"/>
      <c r="CJ67" s="296"/>
      <c r="CK67" s="296"/>
      <c r="CL67" s="296"/>
      <c r="CM67" s="296"/>
      <c r="CN67" s="296"/>
      <c r="CO67" s="297"/>
      <c r="CP67" s="138"/>
      <c r="CQ67" s="139"/>
      <c r="CR67" s="139"/>
      <c r="CS67" s="139"/>
      <c r="CT67" s="140"/>
      <c r="CU67" s="296"/>
      <c r="CV67" s="296"/>
      <c r="CW67" s="296"/>
      <c r="CX67" s="296"/>
      <c r="CY67" s="296"/>
      <c r="CZ67" s="296"/>
      <c r="DA67" s="296"/>
      <c r="DB67" s="296"/>
      <c r="DC67" s="296"/>
      <c r="DD67" s="297"/>
      <c r="DE67" s="279"/>
      <c r="DF67" s="280"/>
      <c r="DG67" s="280"/>
      <c r="DH67" s="280"/>
      <c r="DI67" s="281"/>
      <c r="DJ67" s="284"/>
      <c r="DK67" s="284"/>
      <c r="DL67" s="284"/>
      <c r="DM67" s="284"/>
      <c r="DN67" s="284"/>
      <c r="DO67" s="284"/>
      <c r="DP67" s="284"/>
      <c r="DQ67" s="284"/>
      <c r="DR67" s="284"/>
      <c r="DS67" s="285"/>
      <c r="DT67" s="289"/>
      <c r="DU67" s="290"/>
      <c r="DV67" s="290"/>
      <c r="DW67" s="290"/>
      <c r="DX67" s="291"/>
      <c r="DY67" s="85"/>
      <c r="DZ67" s="85"/>
      <c r="EA67" s="85"/>
      <c r="EB67" s="85"/>
      <c r="EC67" s="85"/>
      <c r="ED67" s="85"/>
      <c r="EE67" s="85"/>
      <c r="EF67" s="85"/>
      <c r="EG67" s="85"/>
      <c r="EH67" s="85"/>
    </row>
    <row r="68" spans="1:184" s="61" customFormat="1" ht="34.5" customHeight="1">
      <c r="A68" s="12"/>
      <c r="C68" s="87"/>
      <c r="D68" s="87"/>
      <c r="E68" s="87"/>
      <c r="F68" s="87"/>
      <c r="G68" s="87"/>
      <c r="H68" s="87"/>
      <c r="I68" s="342">
        <f>CA68</f>
      </c>
      <c r="J68" s="343"/>
      <c r="K68" s="343"/>
      <c r="L68" s="343"/>
      <c r="M68" s="343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329">
        <f>DE68</f>
      </c>
      <c r="AN68" s="329"/>
      <c r="AO68" s="329"/>
      <c r="AP68" s="329"/>
      <c r="AQ68" s="32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329">
        <f>DT68</f>
      </c>
      <c r="BC68" s="329"/>
      <c r="BD68" s="329"/>
      <c r="BE68" s="329"/>
      <c r="BF68" s="329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R68" s="86"/>
      <c r="BS68" s="86"/>
      <c r="BT68" s="87"/>
      <c r="BU68" s="87"/>
      <c r="BV68" s="87"/>
      <c r="BW68" s="87"/>
      <c r="BX68" s="87"/>
      <c r="BY68" s="87"/>
      <c r="BZ68" s="87"/>
      <c r="CA68" s="267">
        <f>IF(CA66=EK63,"",$EJ$2)</f>
      </c>
      <c r="CB68" s="267"/>
      <c r="CC68" s="267"/>
      <c r="CD68" s="267"/>
      <c r="CE68" s="26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92"/>
      <c r="CQ68" s="92"/>
      <c r="CR68" s="92"/>
      <c r="CS68" s="92"/>
      <c r="CT68" s="92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292">
        <f>+CA68</f>
      </c>
      <c r="DF68" s="292"/>
      <c r="DG68" s="292"/>
      <c r="DH68" s="292"/>
      <c r="DI68" s="292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292">
        <f>+CA68</f>
      </c>
      <c r="DU68" s="292"/>
      <c r="DV68" s="292"/>
      <c r="DW68" s="292"/>
      <c r="DX68" s="292"/>
      <c r="DY68" s="106"/>
      <c r="DZ68" s="106"/>
      <c r="EA68" s="106"/>
      <c r="EB68" s="106"/>
      <c r="EC68" s="106"/>
      <c r="ED68" s="106"/>
      <c r="EE68" s="106"/>
      <c r="EF68" s="106"/>
      <c r="EG68" s="106"/>
      <c r="EH68" s="106"/>
      <c r="EI68" s="86"/>
      <c r="EJ68" s="58"/>
      <c r="EK68" s="107"/>
      <c r="EL68" s="108"/>
      <c r="EM68" s="108"/>
      <c r="EN68" s="108"/>
      <c r="EO68" s="108"/>
      <c r="EP68" s="108"/>
      <c r="EQ68" s="108"/>
      <c r="ER68" s="17"/>
      <c r="ES68" s="17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</row>
  </sheetData>
  <sheetProtection sheet="1" objects="1" scenarios="1"/>
  <mergeCells count="990">
    <mergeCell ref="DE68:DI68"/>
    <mergeCell ref="DT68:DX68"/>
    <mergeCell ref="I68:M68"/>
    <mergeCell ref="AM68:AQ68"/>
    <mergeCell ref="BB68:BF68"/>
    <mergeCell ref="CA68:CE68"/>
    <mergeCell ref="CU66:DD67"/>
    <mergeCell ref="DE66:DI67"/>
    <mergeCell ref="DJ66:DS67"/>
    <mergeCell ref="DT66:DX67"/>
    <mergeCell ref="BT66:BZ67"/>
    <mergeCell ref="CA66:CE67"/>
    <mergeCell ref="CF66:CO67"/>
    <mergeCell ref="CP66:CT67"/>
    <mergeCell ref="AC66:AL67"/>
    <mergeCell ref="AM66:AQ67"/>
    <mergeCell ref="AR66:BA67"/>
    <mergeCell ref="BB66:BF67"/>
    <mergeCell ref="C66:H67"/>
    <mergeCell ref="I66:M67"/>
    <mergeCell ref="N66:W67"/>
    <mergeCell ref="X66:AB67"/>
    <mergeCell ref="CF64:CJ64"/>
    <mergeCell ref="CK64:CO64"/>
    <mergeCell ref="CP64:CT64"/>
    <mergeCell ref="CU64:CY64"/>
    <mergeCell ref="DT63:DX64"/>
    <mergeCell ref="DY63:EC64"/>
    <mergeCell ref="ED63:EH64"/>
    <mergeCell ref="D64:H64"/>
    <mergeCell ref="I64:M64"/>
    <mergeCell ref="N64:R64"/>
    <mergeCell ref="S64:W64"/>
    <mergeCell ref="X64:AB64"/>
    <mergeCell ref="AC64:AG64"/>
    <mergeCell ref="AH64:AL64"/>
    <mergeCell ref="DE63:DI64"/>
    <mergeCell ref="DJ63:DN64"/>
    <mergeCell ref="DO63:DS64"/>
    <mergeCell ref="CZ64:DD64"/>
    <mergeCell ref="CU63:CV63"/>
    <mergeCell ref="CW63:CY63"/>
    <mergeCell ref="CZ63:DA63"/>
    <mergeCell ref="DB63:DD63"/>
    <mergeCell ref="CK63:CL63"/>
    <mergeCell ref="CM63:CO63"/>
    <mergeCell ref="CP63:CQ63"/>
    <mergeCell ref="CR63:CT63"/>
    <mergeCell ref="CA63:CB63"/>
    <mergeCell ref="CC63:CE63"/>
    <mergeCell ref="CF63:CG63"/>
    <mergeCell ref="CH63:CJ63"/>
    <mergeCell ref="BL63:BP64"/>
    <mergeCell ref="BT63:BT64"/>
    <mergeCell ref="BU63:BU64"/>
    <mergeCell ref="BV63:BW63"/>
    <mergeCell ref="BV64:BZ64"/>
    <mergeCell ref="BX63:BZ63"/>
    <mergeCell ref="AR63:AV64"/>
    <mergeCell ref="AW63:BA64"/>
    <mergeCell ref="BB63:BF64"/>
    <mergeCell ref="BG63:BK64"/>
    <mergeCell ref="AE63:AG63"/>
    <mergeCell ref="AH63:AI63"/>
    <mergeCell ref="AJ63:AL63"/>
    <mergeCell ref="AM63:AQ64"/>
    <mergeCell ref="U63:W63"/>
    <mergeCell ref="X63:Y63"/>
    <mergeCell ref="Z63:AB63"/>
    <mergeCell ref="AC63:AD63"/>
    <mergeCell ref="CU62:CY62"/>
    <mergeCell ref="CZ62:DD62"/>
    <mergeCell ref="C63:C64"/>
    <mergeCell ref="D63:E63"/>
    <mergeCell ref="F63:H63"/>
    <mergeCell ref="I63:J63"/>
    <mergeCell ref="K63:M63"/>
    <mergeCell ref="N63:O63"/>
    <mergeCell ref="P63:R63"/>
    <mergeCell ref="S63:T63"/>
    <mergeCell ref="CA62:CE62"/>
    <mergeCell ref="CF62:CJ62"/>
    <mergeCell ref="CK62:CO62"/>
    <mergeCell ref="CP62:CT62"/>
    <mergeCell ref="X62:AB62"/>
    <mergeCell ref="AC62:AG62"/>
    <mergeCell ref="AH62:AL62"/>
    <mergeCell ref="BV62:BZ62"/>
    <mergeCell ref="BL61:BP62"/>
    <mergeCell ref="BR61:BR62"/>
    <mergeCell ref="BT61:BT62"/>
    <mergeCell ref="BU61:BU62"/>
    <mergeCell ref="AR61:AV62"/>
    <mergeCell ref="AW61:BA62"/>
    <mergeCell ref="D62:H62"/>
    <mergeCell ref="I62:M62"/>
    <mergeCell ref="N62:R62"/>
    <mergeCell ref="S62:W62"/>
    <mergeCell ref="DO61:DS62"/>
    <mergeCell ref="DT61:DX62"/>
    <mergeCell ref="DY61:EC62"/>
    <mergeCell ref="ED61:EH62"/>
    <mergeCell ref="CZ61:DA61"/>
    <mergeCell ref="DB61:DD61"/>
    <mergeCell ref="DE61:DI62"/>
    <mergeCell ref="DJ61:DN62"/>
    <mergeCell ref="CP61:CQ61"/>
    <mergeCell ref="CR61:CT61"/>
    <mergeCell ref="CU61:CV61"/>
    <mergeCell ref="CW61:CY61"/>
    <mergeCell ref="CF61:CG61"/>
    <mergeCell ref="CH61:CJ61"/>
    <mergeCell ref="CK61:CL61"/>
    <mergeCell ref="CM61:CO61"/>
    <mergeCell ref="BV61:BW61"/>
    <mergeCell ref="BX61:BZ61"/>
    <mergeCell ref="CA61:CB61"/>
    <mergeCell ref="CC61:CE61"/>
    <mergeCell ref="BB61:BF62"/>
    <mergeCell ref="BG61:BK62"/>
    <mergeCell ref="AE61:AG61"/>
    <mergeCell ref="AH61:AI61"/>
    <mergeCell ref="AJ61:AL61"/>
    <mergeCell ref="AM61:AQ62"/>
    <mergeCell ref="U61:W61"/>
    <mergeCell ref="X61:Y61"/>
    <mergeCell ref="Z61:AB61"/>
    <mergeCell ref="AC61:AD61"/>
    <mergeCell ref="D61:E61"/>
    <mergeCell ref="F61:H61"/>
    <mergeCell ref="P61:R61"/>
    <mergeCell ref="S61:T61"/>
    <mergeCell ref="I61:J61"/>
    <mergeCell ref="K61:M61"/>
    <mergeCell ref="N61:O61"/>
    <mergeCell ref="CF57:CJ57"/>
    <mergeCell ref="AM59:AQ60"/>
    <mergeCell ref="BB59:BF60"/>
    <mergeCell ref="BL59:BP60"/>
    <mergeCell ref="BR59:BR60"/>
    <mergeCell ref="BL56:BP58"/>
    <mergeCell ref="BS59:BS60"/>
    <mergeCell ref="BU59:BU60"/>
    <mergeCell ref="BT59:BT60"/>
    <mergeCell ref="AW59:BA60"/>
    <mergeCell ref="AM27:AQ27"/>
    <mergeCell ref="AW56:BA58"/>
    <mergeCell ref="BB56:BF58"/>
    <mergeCell ref="S57:W57"/>
    <mergeCell ref="X57:AB57"/>
    <mergeCell ref="X40:AB41"/>
    <mergeCell ref="X58:AB58"/>
    <mergeCell ref="AC58:AG58"/>
    <mergeCell ref="AC57:AG57"/>
    <mergeCell ref="Z56:AA56"/>
    <mergeCell ref="DT27:DX27"/>
    <mergeCell ref="DE27:DI27"/>
    <mergeCell ref="CA27:CE27"/>
    <mergeCell ref="BB27:BF27"/>
    <mergeCell ref="D5:J5"/>
    <mergeCell ref="K5:M5"/>
    <mergeCell ref="O5:R5"/>
    <mergeCell ref="CQ5:CT5"/>
    <mergeCell ref="AJ5:AL5"/>
    <mergeCell ref="AN5:AQ5"/>
    <mergeCell ref="C1:E1"/>
    <mergeCell ref="BS5:BS6"/>
    <mergeCell ref="BB53:BF53"/>
    <mergeCell ref="BR35:BR36"/>
    <mergeCell ref="BS35:BS36"/>
    <mergeCell ref="BR48:BR49"/>
    <mergeCell ref="AM53:AQ53"/>
    <mergeCell ref="AE48:AG48"/>
    <mergeCell ref="AJ48:AL48"/>
    <mergeCell ref="X38:AB38"/>
    <mergeCell ref="CC35:CE35"/>
    <mergeCell ref="BU37:BU38"/>
    <mergeCell ref="BX37:BZ37"/>
    <mergeCell ref="CC37:CE37"/>
    <mergeCell ref="BU35:BU36"/>
    <mergeCell ref="K59:M59"/>
    <mergeCell ref="P59:R59"/>
    <mergeCell ref="U59:W59"/>
    <mergeCell ref="Z59:AB59"/>
    <mergeCell ref="X59:Y59"/>
    <mergeCell ref="AC59:AD59"/>
    <mergeCell ref="N57:R57"/>
    <mergeCell ref="P56:Q56"/>
    <mergeCell ref="U56:V56"/>
    <mergeCell ref="BL48:BP49"/>
    <mergeCell ref="AH48:AI48"/>
    <mergeCell ref="AM48:AQ49"/>
    <mergeCell ref="AR48:AV49"/>
    <mergeCell ref="BG48:BK49"/>
    <mergeCell ref="AW48:BA49"/>
    <mergeCell ref="BB48:BF49"/>
    <mergeCell ref="BG45:BK47"/>
    <mergeCell ref="BL45:BP47"/>
    <mergeCell ref="X51:AB52"/>
    <mergeCell ref="AC51:AL52"/>
    <mergeCell ref="AC49:AG49"/>
    <mergeCell ref="X49:AB49"/>
    <mergeCell ref="X47:AB47"/>
    <mergeCell ref="AC47:AG47"/>
    <mergeCell ref="Z45:AA45"/>
    <mergeCell ref="AE45:AF45"/>
    <mergeCell ref="AE56:AF56"/>
    <mergeCell ref="AE59:AG59"/>
    <mergeCell ref="AJ59:AL59"/>
    <mergeCell ref="AH59:AI59"/>
    <mergeCell ref="BR33:BR34"/>
    <mergeCell ref="BT51:BZ52"/>
    <mergeCell ref="BX56:BY56"/>
    <mergeCell ref="BV58:BZ58"/>
    <mergeCell ref="BT40:BZ41"/>
    <mergeCell ref="BX45:BY45"/>
    <mergeCell ref="BV46:BZ46"/>
    <mergeCell ref="DJ56:DN58"/>
    <mergeCell ref="DO56:DS58"/>
    <mergeCell ref="Z33:AB33"/>
    <mergeCell ref="AE33:AG33"/>
    <mergeCell ref="AJ33:AL33"/>
    <mergeCell ref="BS33:BS34"/>
    <mergeCell ref="BB40:BF41"/>
    <mergeCell ref="CR35:CT35"/>
    <mergeCell ref="AC33:AD33"/>
    <mergeCell ref="BG33:BK34"/>
    <mergeCell ref="ER56:ER58"/>
    <mergeCell ref="EJ56:EJ58"/>
    <mergeCell ref="EK56:EK58"/>
    <mergeCell ref="EQ56:EQ58"/>
    <mergeCell ref="ES56:ES58"/>
    <mergeCell ref="ET56:ET58"/>
    <mergeCell ref="EU56:EU58"/>
    <mergeCell ref="EL55:EM55"/>
    <mergeCell ref="EN55:EQ55"/>
    <mergeCell ref="EL56:EL58"/>
    <mergeCell ref="EM56:EM58"/>
    <mergeCell ref="EN56:EN58"/>
    <mergeCell ref="EO56:EO58"/>
    <mergeCell ref="EP56:EP58"/>
    <mergeCell ref="ER45:ER47"/>
    <mergeCell ref="ES45:ES47"/>
    <mergeCell ref="ET45:ET47"/>
    <mergeCell ref="EU45:EU47"/>
    <mergeCell ref="EL44:EM44"/>
    <mergeCell ref="EN44:EQ44"/>
    <mergeCell ref="EJ45:EJ47"/>
    <mergeCell ref="EK45:EK47"/>
    <mergeCell ref="EL45:EL47"/>
    <mergeCell ref="EM45:EM47"/>
    <mergeCell ref="EN45:EN47"/>
    <mergeCell ref="EO45:EO47"/>
    <mergeCell ref="EP45:EP47"/>
    <mergeCell ref="EQ45:EQ47"/>
    <mergeCell ref="ER30:ER32"/>
    <mergeCell ref="ES30:ES32"/>
    <mergeCell ref="ET30:ET32"/>
    <mergeCell ref="EU30:EU32"/>
    <mergeCell ref="EL29:EM29"/>
    <mergeCell ref="EN29:EQ29"/>
    <mergeCell ref="EJ30:EJ32"/>
    <mergeCell ref="EK30:EK32"/>
    <mergeCell ref="EL30:EL32"/>
    <mergeCell ref="EM30:EM32"/>
    <mergeCell ref="EN30:EN32"/>
    <mergeCell ref="EO30:EO32"/>
    <mergeCell ref="EP30:EP32"/>
    <mergeCell ref="EQ30:EQ32"/>
    <mergeCell ref="CA64:CE64"/>
    <mergeCell ref="BX30:BY30"/>
    <mergeCell ref="BV31:BZ31"/>
    <mergeCell ref="BS48:BS49"/>
    <mergeCell ref="BV47:BZ47"/>
    <mergeCell ref="BT48:BT49"/>
    <mergeCell ref="BV48:BW48"/>
    <mergeCell ref="BX35:BZ35"/>
    <mergeCell ref="BV57:BZ57"/>
    <mergeCell ref="BS61:BS62"/>
    <mergeCell ref="BT25:BZ26"/>
    <mergeCell ref="ER19:ER21"/>
    <mergeCell ref="EJ19:EJ21"/>
    <mergeCell ref="EK19:EK21"/>
    <mergeCell ref="EQ19:EQ21"/>
    <mergeCell ref="BU22:BU23"/>
    <mergeCell ref="DE19:DI21"/>
    <mergeCell ref="DJ19:DN21"/>
    <mergeCell ref="DO19:DS21"/>
    <mergeCell ref="DT19:DX21"/>
    <mergeCell ref="ES19:ES21"/>
    <mergeCell ref="ET19:ET21"/>
    <mergeCell ref="EU19:EU21"/>
    <mergeCell ref="EL18:EM18"/>
    <mergeCell ref="EN18:EQ18"/>
    <mergeCell ref="EL19:EL21"/>
    <mergeCell ref="EM19:EM21"/>
    <mergeCell ref="EN19:EN21"/>
    <mergeCell ref="EO19:EO21"/>
    <mergeCell ref="EP19:EP21"/>
    <mergeCell ref="BB22:BF23"/>
    <mergeCell ref="F22:H22"/>
    <mergeCell ref="K22:M22"/>
    <mergeCell ref="P22:R22"/>
    <mergeCell ref="U22:W22"/>
    <mergeCell ref="AR22:AV23"/>
    <mergeCell ref="AH23:AL23"/>
    <mergeCell ref="S22:T22"/>
    <mergeCell ref="Z22:AB22"/>
    <mergeCell ref="AC23:AG23"/>
    <mergeCell ref="CH8:CI8"/>
    <mergeCell ref="CM8:CN8"/>
    <mergeCell ref="CR8:CS8"/>
    <mergeCell ref="BL22:BP23"/>
    <mergeCell ref="BR22:BR23"/>
    <mergeCell ref="BT22:BT23"/>
    <mergeCell ref="BS22:BS23"/>
    <mergeCell ref="BV10:BZ10"/>
    <mergeCell ref="CA10:CE10"/>
    <mergeCell ref="BX8:BY8"/>
    <mergeCell ref="CC8:CD8"/>
    <mergeCell ref="DP5:DS5"/>
    <mergeCell ref="AX5:BA5"/>
    <mergeCell ref="AS5:AV5"/>
    <mergeCell ref="CU5:DA5"/>
    <mergeCell ref="BR5:BR6"/>
    <mergeCell ref="DB5:DD5"/>
    <mergeCell ref="DF5:DI5"/>
    <mergeCell ref="DK5:DN5"/>
    <mergeCell ref="BB8:BF10"/>
    <mergeCell ref="ES8:ES10"/>
    <mergeCell ref="ET8:ET10"/>
    <mergeCell ref="EU8:EU10"/>
    <mergeCell ref="BR11:BR12"/>
    <mergeCell ref="DE8:DI10"/>
    <mergeCell ref="DJ8:DN10"/>
    <mergeCell ref="DO8:DS10"/>
    <mergeCell ref="DT8:DX10"/>
    <mergeCell ref="DY8:EC10"/>
    <mergeCell ref="ED8:EH10"/>
    <mergeCell ref="F59:H59"/>
    <mergeCell ref="AH60:AL60"/>
    <mergeCell ref="S59:T59"/>
    <mergeCell ref="I59:J59"/>
    <mergeCell ref="N59:O59"/>
    <mergeCell ref="I60:M60"/>
    <mergeCell ref="N60:R60"/>
    <mergeCell ref="S60:W60"/>
    <mergeCell ref="X60:AB60"/>
    <mergeCell ref="AC60:AG60"/>
    <mergeCell ref="B61:B62"/>
    <mergeCell ref="C61:C62"/>
    <mergeCell ref="D57:H57"/>
    <mergeCell ref="AR59:AV60"/>
    <mergeCell ref="N58:R58"/>
    <mergeCell ref="S58:W58"/>
    <mergeCell ref="B59:B60"/>
    <mergeCell ref="C59:C60"/>
    <mergeCell ref="D59:E59"/>
    <mergeCell ref="D60:H60"/>
    <mergeCell ref="BG59:BK60"/>
    <mergeCell ref="AR56:AV58"/>
    <mergeCell ref="BG56:BK58"/>
    <mergeCell ref="AH56:AL58"/>
    <mergeCell ref="AM56:AQ58"/>
    <mergeCell ref="F56:G56"/>
    <mergeCell ref="K56:L56"/>
    <mergeCell ref="D58:H58"/>
    <mergeCell ref="I58:M58"/>
    <mergeCell ref="I57:M57"/>
    <mergeCell ref="I53:M53"/>
    <mergeCell ref="C51:H52"/>
    <mergeCell ref="I51:M52"/>
    <mergeCell ref="N51:W52"/>
    <mergeCell ref="N49:R49"/>
    <mergeCell ref="AC48:AD48"/>
    <mergeCell ref="S48:T48"/>
    <mergeCell ref="U48:W48"/>
    <mergeCell ref="X48:Y48"/>
    <mergeCell ref="Z48:AB48"/>
    <mergeCell ref="S49:W49"/>
    <mergeCell ref="I47:M47"/>
    <mergeCell ref="N47:R47"/>
    <mergeCell ref="S47:W47"/>
    <mergeCell ref="AR51:BA52"/>
    <mergeCell ref="I48:J48"/>
    <mergeCell ref="N48:O48"/>
    <mergeCell ref="K48:M48"/>
    <mergeCell ref="P48:R48"/>
    <mergeCell ref="AH49:AL49"/>
    <mergeCell ref="I49:M49"/>
    <mergeCell ref="N32:R32"/>
    <mergeCell ref="P33:R33"/>
    <mergeCell ref="U33:W33"/>
    <mergeCell ref="F45:G45"/>
    <mergeCell ref="K45:L45"/>
    <mergeCell ref="P45:Q45"/>
    <mergeCell ref="U45:V45"/>
    <mergeCell ref="C40:H41"/>
    <mergeCell ref="I40:M41"/>
    <mergeCell ref="N40:W41"/>
    <mergeCell ref="N35:O35"/>
    <mergeCell ref="N37:O37"/>
    <mergeCell ref="C35:C36"/>
    <mergeCell ref="C37:C38"/>
    <mergeCell ref="K35:M35"/>
    <mergeCell ref="D35:E35"/>
    <mergeCell ref="D37:E37"/>
    <mergeCell ref="D36:H36"/>
    <mergeCell ref="I36:M36"/>
    <mergeCell ref="N36:R36"/>
    <mergeCell ref="P35:R35"/>
    <mergeCell ref="U35:W35"/>
    <mergeCell ref="F37:H37"/>
    <mergeCell ref="X35:Y35"/>
    <mergeCell ref="P37:R37"/>
    <mergeCell ref="I35:J35"/>
    <mergeCell ref="F35:H35"/>
    <mergeCell ref="I37:J37"/>
    <mergeCell ref="S37:T37"/>
    <mergeCell ref="X37:Y37"/>
    <mergeCell ref="S35:T35"/>
    <mergeCell ref="U37:W37"/>
    <mergeCell ref="X36:AB36"/>
    <mergeCell ref="Z37:AB37"/>
    <mergeCell ref="Z35:AB35"/>
    <mergeCell ref="S36:W36"/>
    <mergeCell ref="I28:M28"/>
    <mergeCell ref="F19:G19"/>
    <mergeCell ref="P19:Q19"/>
    <mergeCell ref="N20:R20"/>
    <mergeCell ref="I25:M26"/>
    <mergeCell ref="N23:R23"/>
    <mergeCell ref="I27:M27"/>
    <mergeCell ref="D20:H20"/>
    <mergeCell ref="D21:H21"/>
    <mergeCell ref="C22:C23"/>
    <mergeCell ref="C25:H26"/>
    <mergeCell ref="D22:E22"/>
    <mergeCell ref="BB25:BF26"/>
    <mergeCell ref="AM25:AQ26"/>
    <mergeCell ref="AR25:BA26"/>
    <mergeCell ref="I23:M23"/>
    <mergeCell ref="S23:W23"/>
    <mergeCell ref="X23:AB23"/>
    <mergeCell ref="AW22:BA23"/>
    <mergeCell ref="F8:G8"/>
    <mergeCell ref="AC14:AL15"/>
    <mergeCell ref="X14:AB15"/>
    <mergeCell ref="X10:AB10"/>
    <mergeCell ref="I10:M10"/>
    <mergeCell ref="X11:Y11"/>
    <mergeCell ref="N10:R10"/>
    <mergeCell ref="X12:AB12"/>
    <mergeCell ref="AC11:AD11"/>
    <mergeCell ref="U11:W11"/>
    <mergeCell ref="K8:L8"/>
    <mergeCell ref="P8:Q8"/>
    <mergeCell ref="S9:W9"/>
    <mergeCell ref="I9:M9"/>
    <mergeCell ref="N9:R9"/>
    <mergeCell ref="P11:R11"/>
    <mergeCell ref="D9:H9"/>
    <mergeCell ref="C14:H15"/>
    <mergeCell ref="C11:C12"/>
    <mergeCell ref="D11:E11"/>
    <mergeCell ref="F11:H11"/>
    <mergeCell ref="AH12:AL12"/>
    <mergeCell ref="I14:M15"/>
    <mergeCell ref="S11:T11"/>
    <mergeCell ref="I12:M12"/>
    <mergeCell ref="N14:W15"/>
    <mergeCell ref="N12:R12"/>
    <mergeCell ref="S12:W12"/>
    <mergeCell ref="N11:O11"/>
    <mergeCell ref="I11:J11"/>
    <mergeCell ref="K11:M11"/>
    <mergeCell ref="BL19:BP21"/>
    <mergeCell ref="AC21:AG21"/>
    <mergeCell ref="X20:AB20"/>
    <mergeCell ref="Z19:AA19"/>
    <mergeCell ref="AE19:AF19"/>
    <mergeCell ref="BB19:BF21"/>
    <mergeCell ref="AM19:AQ21"/>
    <mergeCell ref="AR19:AV21"/>
    <mergeCell ref="AH8:AL10"/>
    <mergeCell ref="Z8:AA8"/>
    <mergeCell ref="X9:AB9"/>
    <mergeCell ref="U8:V8"/>
    <mergeCell ref="S10:W10"/>
    <mergeCell ref="AC12:AG12"/>
    <mergeCell ref="S21:W21"/>
    <mergeCell ref="AC20:AG20"/>
    <mergeCell ref="AC10:AG10"/>
    <mergeCell ref="AC22:AD22"/>
    <mergeCell ref="AM22:AQ23"/>
    <mergeCell ref="I20:M20"/>
    <mergeCell ref="S20:W20"/>
    <mergeCell ref="AH19:AL21"/>
    <mergeCell ref="X22:Y22"/>
    <mergeCell ref="AE22:AG22"/>
    <mergeCell ref="AJ22:AL22"/>
    <mergeCell ref="AH22:AI22"/>
    <mergeCell ref="X25:AB26"/>
    <mergeCell ref="X21:AB21"/>
    <mergeCell ref="N25:W26"/>
    <mergeCell ref="I16:M16"/>
    <mergeCell ref="K19:L19"/>
    <mergeCell ref="U19:V19"/>
    <mergeCell ref="I21:M21"/>
    <mergeCell ref="N21:R21"/>
    <mergeCell ref="N22:O22"/>
    <mergeCell ref="I22:J22"/>
    <mergeCell ref="C2:BP2"/>
    <mergeCell ref="D10:H10"/>
    <mergeCell ref="D23:H23"/>
    <mergeCell ref="D12:H12"/>
    <mergeCell ref="AH11:AI11"/>
    <mergeCell ref="AE8:AF8"/>
    <mergeCell ref="AC9:AG9"/>
    <mergeCell ref="BL8:BP10"/>
    <mergeCell ref="BG8:BK10"/>
    <mergeCell ref="BL11:BP12"/>
    <mergeCell ref="F30:G30"/>
    <mergeCell ref="K30:L30"/>
    <mergeCell ref="P30:Q30"/>
    <mergeCell ref="U30:V30"/>
    <mergeCell ref="Z30:AA30"/>
    <mergeCell ref="AE30:AF30"/>
    <mergeCell ref="AE11:AG11"/>
    <mergeCell ref="AH30:AL32"/>
    <mergeCell ref="X31:AB31"/>
    <mergeCell ref="AC31:AG31"/>
    <mergeCell ref="X32:AB32"/>
    <mergeCell ref="AC32:AG32"/>
    <mergeCell ref="Z11:AB11"/>
    <mergeCell ref="AC25:AL26"/>
    <mergeCell ref="BG30:BK32"/>
    <mergeCell ref="AR30:AV32"/>
    <mergeCell ref="AW30:BA32"/>
    <mergeCell ref="BL30:BP32"/>
    <mergeCell ref="BB30:BF32"/>
    <mergeCell ref="AW33:BA34"/>
    <mergeCell ref="D31:H31"/>
    <mergeCell ref="I31:M31"/>
    <mergeCell ref="N31:R31"/>
    <mergeCell ref="S31:W31"/>
    <mergeCell ref="D32:H32"/>
    <mergeCell ref="I32:M32"/>
    <mergeCell ref="S32:W32"/>
    <mergeCell ref="S33:T33"/>
    <mergeCell ref="N33:O33"/>
    <mergeCell ref="AH33:AI33"/>
    <mergeCell ref="AM33:AQ34"/>
    <mergeCell ref="C33:C34"/>
    <mergeCell ref="D33:E33"/>
    <mergeCell ref="I33:J33"/>
    <mergeCell ref="X33:Y33"/>
    <mergeCell ref="F33:H33"/>
    <mergeCell ref="K33:M33"/>
    <mergeCell ref="BL33:BP34"/>
    <mergeCell ref="D34:H34"/>
    <mergeCell ref="I34:M34"/>
    <mergeCell ref="N34:R34"/>
    <mergeCell ref="S34:W34"/>
    <mergeCell ref="X34:AB34"/>
    <mergeCell ref="AC34:AG34"/>
    <mergeCell ref="AH34:AL34"/>
    <mergeCell ref="BB33:BF34"/>
    <mergeCell ref="AR33:AV34"/>
    <mergeCell ref="BL35:BP36"/>
    <mergeCell ref="CA35:CB35"/>
    <mergeCell ref="BB35:BF36"/>
    <mergeCell ref="AJ35:AL35"/>
    <mergeCell ref="CF35:CG35"/>
    <mergeCell ref="AC36:AG36"/>
    <mergeCell ref="AH36:AL36"/>
    <mergeCell ref="AR35:AV36"/>
    <mergeCell ref="AW35:BA36"/>
    <mergeCell ref="BG35:BK36"/>
    <mergeCell ref="AH35:AI35"/>
    <mergeCell ref="AM35:AQ36"/>
    <mergeCell ref="BT35:BT36"/>
    <mergeCell ref="BV35:BW35"/>
    <mergeCell ref="D38:H38"/>
    <mergeCell ref="I38:M38"/>
    <mergeCell ref="N38:R38"/>
    <mergeCell ref="S38:W38"/>
    <mergeCell ref="AM42:AQ42"/>
    <mergeCell ref="AC37:AD37"/>
    <mergeCell ref="AH45:AL47"/>
    <mergeCell ref="CM37:CO37"/>
    <mergeCell ref="AC40:AL41"/>
    <mergeCell ref="AC46:AG46"/>
    <mergeCell ref="AR45:AV47"/>
    <mergeCell ref="AW45:BA47"/>
    <mergeCell ref="BT37:BT38"/>
    <mergeCell ref="BV37:BW37"/>
    <mergeCell ref="I42:M42"/>
    <mergeCell ref="AM51:AQ52"/>
    <mergeCell ref="AM45:AQ47"/>
    <mergeCell ref="BB45:BF47"/>
    <mergeCell ref="BB42:BF42"/>
    <mergeCell ref="BB51:BF52"/>
    <mergeCell ref="I46:M46"/>
    <mergeCell ref="N46:R46"/>
    <mergeCell ref="S46:W46"/>
    <mergeCell ref="X46:AB46"/>
    <mergeCell ref="D46:H46"/>
    <mergeCell ref="C48:C49"/>
    <mergeCell ref="D48:E48"/>
    <mergeCell ref="F48:H48"/>
    <mergeCell ref="D49:H49"/>
    <mergeCell ref="D47:H47"/>
    <mergeCell ref="CK35:CL35"/>
    <mergeCell ref="CP35:CQ35"/>
    <mergeCell ref="CH35:CJ35"/>
    <mergeCell ref="K37:M37"/>
    <mergeCell ref="CM35:CO35"/>
    <mergeCell ref="AH37:AI37"/>
    <mergeCell ref="AM37:AQ38"/>
    <mergeCell ref="BB37:BF38"/>
    <mergeCell ref="AR37:AV38"/>
    <mergeCell ref="AW37:BA38"/>
    <mergeCell ref="CR37:CT37"/>
    <mergeCell ref="CW37:CY37"/>
    <mergeCell ref="DB37:DD37"/>
    <mergeCell ref="BL37:BP38"/>
    <mergeCell ref="CK37:CL37"/>
    <mergeCell ref="CP37:CQ37"/>
    <mergeCell ref="CU37:CV37"/>
    <mergeCell ref="CK38:CO38"/>
    <mergeCell ref="CP38:CT38"/>
    <mergeCell ref="CA37:CB37"/>
    <mergeCell ref="AC38:AG38"/>
    <mergeCell ref="AH38:AL38"/>
    <mergeCell ref="CH37:CJ37"/>
    <mergeCell ref="BG37:BK38"/>
    <mergeCell ref="CA38:CE38"/>
    <mergeCell ref="CF38:CJ38"/>
    <mergeCell ref="CF37:CG37"/>
    <mergeCell ref="BV38:BZ38"/>
    <mergeCell ref="AW11:BA12"/>
    <mergeCell ref="AW8:BA10"/>
    <mergeCell ref="AM11:AQ12"/>
    <mergeCell ref="BB11:BF12"/>
    <mergeCell ref="AM8:AQ10"/>
    <mergeCell ref="AR8:AV10"/>
    <mergeCell ref="AR11:AV12"/>
    <mergeCell ref="BG11:BK12"/>
    <mergeCell ref="BG22:BK23"/>
    <mergeCell ref="AM28:AQ28"/>
    <mergeCell ref="BB28:BF28"/>
    <mergeCell ref="BG19:BK21"/>
    <mergeCell ref="AM16:AQ16"/>
    <mergeCell ref="BB16:BF16"/>
    <mergeCell ref="AM14:AQ15"/>
    <mergeCell ref="AR14:BA15"/>
    <mergeCell ref="BB14:BF15"/>
    <mergeCell ref="AM30:AQ32"/>
    <mergeCell ref="AM40:AQ41"/>
    <mergeCell ref="AR40:BA41"/>
    <mergeCell ref="AC5:AI5"/>
    <mergeCell ref="AJ11:AL11"/>
    <mergeCell ref="AE37:AG37"/>
    <mergeCell ref="AJ37:AL37"/>
    <mergeCell ref="AC35:AD35"/>
    <mergeCell ref="AE35:AG35"/>
    <mergeCell ref="AW19:BA21"/>
    <mergeCell ref="B35:B36"/>
    <mergeCell ref="B48:B49"/>
    <mergeCell ref="B11:B12"/>
    <mergeCell ref="B22:B23"/>
    <mergeCell ref="B33:B34"/>
    <mergeCell ref="BT11:BT12"/>
    <mergeCell ref="BV11:BW11"/>
    <mergeCell ref="BX11:BZ11"/>
    <mergeCell ref="CF5:CG5"/>
    <mergeCell ref="CA11:CB11"/>
    <mergeCell ref="BU11:BU12"/>
    <mergeCell ref="CC11:CE11"/>
    <mergeCell ref="CF11:CG11"/>
    <mergeCell ref="CB5:CD5"/>
    <mergeCell ref="CA9:CE9"/>
    <mergeCell ref="CW8:CX8"/>
    <mergeCell ref="CZ8:DD10"/>
    <mergeCell ref="BV9:BZ9"/>
    <mergeCell ref="CF9:CJ9"/>
    <mergeCell ref="CK9:CO9"/>
    <mergeCell ref="CP9:CT9"/>
    <mergeCell ref="CU9:CY9"/>
    <mergeCell ref="CF10:CJ10"/>
    <mergeCell ref="CK10:CO10"/>
    <mergeCell ref="CP10:CT10"/>
    <mergeCell ref="CU10:CY10"/>
    <mergeCell ref="CH11:CJ11"/>
    <mergeCell ref="CK11:CL11"/>
    <mergeCell ref="CM11:CO11"/>
    <mergeCell ref="CP11:CQ11"/>
    <mergeCell ref="CR11:CT11"/>
    <mergeCell ref="CU11:CV11"/>
    <mergeCell ref="DY11:EC12"/>
    <mergeCell ref="CW11:CY11"/>
    <mergeCell ref="CZ11:DA11"/>
    <mergeCell ref="DB11:DD11"/>
    <mergeCell ref="DE11:DI12"/>
    <mergeCell ref="DO11:DS12"/>
    <mergeCell ref="DT11:DX12"/>
    <mergeCell ref="CA14:CE15"/>
    <mergeCell ref="CF14:CO15"/>
    <mergeCell ref="CP14:CT15"/>
    <mergeCell ref="BT14:BZ15"/>
    <mergeCell ref="CU14:DD15"/>
    <mergeCell ref="DE14:DI15"/>
    <mergeCell ref="DJ14:DS15"/>
    <mergeCell ref="DT14:DX15"/>
    <mergeCell ref="CA16:CE16"/>
    <mergeCell ref="DE16:DI16"/>
    <mergeCell ref="DT16:DX16"/>
    <mergeCell ref="BX19:BY19"/>
    <mergeCell ref="CC19:CD19"/>
    <mergeCell ref="CH19:CI19"/>
    <mergeCell ref="CM19:CN19"/>
    <mergeCell ref="CR19:CS19"/>
    <mergeCell ref="CW19:CX19"/>
    <mergeCell ref="CZ19:DD21"/>
    <mergeCell ref="DY19:EC21"/>
    <mergeCell ref="ED19:EH21"/>
    <mergeCell ref="BV20:BZ20"/>
    <mergeCell ref="CA20:CE20"/>
    <mergeCell ref="CF20:CJ20"/>
    <mergeCell ref="CK20:CO20"/>
    <mergeCell ref="CP20:CT20"/>
    <mergeCell ref="CU20:CY20"/>
    <mergeCell ref="BV21:BZ21"/>
    <mergeCell ref="CA21:CE21"/>
    <mergeCell ref="CF21:CJ21"/>
    <mergeCell ref="CK21:CO21"/>
    <mergeCell ref="CP21:CT21"/>
    <mergeCell ref="CU21:CY21"/>
    <mergeCell ref="BV22:BW22"/>
    <mergeCell ref="CA22:CB22"/>
    <mergeCell ref="BX22:BZ22"/>
    <mergeCell ref="CF22:CG22"/>
    <mergeCell ref="CK22:CL22"/>
    <mergeCell ref="CC22:CE22"/>
    <mergeCell ref="CH22:CJ22"/>
    <mergeCell ref="CP22:CQ22"/>
    <mergeCell ref="CU22:CV22"/>
    <mergeCell ref="CM22:CO22"/>
    <mergeCell ref="CR22:CT22"/>
    <mergeCell ref="DT22:DX23"/>
    <mergeCell ref="CW22:CY22"/>
    <mergeCell ref="DE22:DI23"/>
    <mergeCell ref="DJ22:DN23"/>
    <mergeCell ref="DO22:DS23"/>
    <mergeCell ref="DB22:DD22"/>
    <mergeCell ref="ED22:EH23"/>
    <mergeCell ref="BV23:BZ23"/>
    <mergeCell ref="CA23:CE23"/>
    <mergeCell ref="CF23:CJ23"/>
    <mergeCell ref="CK23:CO23"/>
    <mergeCell ref="CP23:CT23"/>
    <mergeCell ref="CU23:CY23"/>
    <mergeCell ref="CZ23:DD23"/>
    <mergeCell ref="DY22:EC23"/>
    <mergeCell ref="CZ22:DA22"/>
    <mergeCell ref="DE25:DI26"/>
    <mergeCell ref="DJ25:DS26"/>
    <mergeCell ref="DT25:DX26"/>
    <mergeCell ref="CA25:CE26"/>
    <mergeCell ref="CF25:CO26"/>
    <mergeCell ref="CP25:CT26"/>
    <mergeCell ref="CU25:DD26"/>
    <mergeCell ref="CA28:CE28"/>
    <mergeCell ref="DE28:DI28"/>
    <mergeCell ref="DT28:DX28"/>
    <mergeCell ref="CC30:CD30"/>
    <mergeCell ref="CH30:CI30"/>
    <mergeCell ref="CM30:CN30"/>
    <mergeCell ref="CR30:CS30"/>
    <mergeCell ref="DY30:EC32"/>
    <mergeCell ref="ED30:EH32"/>
    <mergeCell ref="CW30:CX30"/>
    <mergeCell ref="CZ30:DD32"/>
    <mergeCell ref="DE30:DI32"/>
    <mergeCell ref="DJ30:DN32"/>
    <mergeCell ref="DO30:DS32"/>
    <mergeCell ref="DT30:DX32"/>
    <mergeCell ref="CP31:CT31"/>
    <mergeCell ref="CU31:CY31"/>
    <mergeCell ref="CP32:CT32"/>
    <mergeCell ref="CU32:CY32"/>
    <mergeCell ref="CF32:CJ32"/>
    <mergeCell ref="CK32:CO32"/>
    <mergeCell ref="CF31:CJ31"/>
    <mergeCell ref="CK31:CO31"/>
    <mergeCell ref="CA31:CE31"/>
    <mergeCell ref="BT33:BT34"/>
    <mergeCell ref="BV33:BW33"/>
    <mergeCell ref="CA33:CB33"/>
    <mergeCell ref="BV32:BZ32"/>
    <mergeCell ref="CA32:CE32"/>
    <mergeCell ref="BU33:BU34"/>
    <mergeCell ref="BX33:BZ33"/>
    <mergeCell ref="CF33:CG33"/>
    <mergeCell ref="CK33:CL33"/>
    <mergeCell ref="CC33:CE33"/>
    <mergeCell ref="CH33:CJ33"/>
    <mergeCell ref="CP33:CQ33"/>
    <mergeCell ref="CU33:CV33"/>
    <mergeCell ref="CM33:CO33"/>
    <mergeCell ref="CR33:CT33"/>
    <mergeCell ref="DT33:DX34"/>
    <mergeCell ref="DY33:EC34"/>
    <mergeCell ref="CZ33:DA33"/>
    <mergeCell ref="DE33:DI34"/>
    <mergeCell ref="DJ33:DN34"/>
    <mergeCell ref="DO33:DS34"/>
    <mergeCell ref="CW33:CY33"/>
    <mergeCell ref="DB33:DD33"/>
    <mergeCell ref="ED33:EH34"/>
    <mergeCell ref="BV34:BZ34"/>
    <mergeCell ref="CA34:CE34"/>
    <mergeCell ref="CF34:CJ34"/>
    <mergeCell ref="CK34:CO34"/>
    <mergeCell ref="CP34:CT34"/>
    <mergeCell ref="CU34:CY34"/>
    <mergeCell ref="CZ34:DD34"/>
    <mergeCell ref="CU35:CV35"/>
    <mergeCell ref="DT35:DX36"/>
    <mergeCell ref="DY35:EC36"/>
    <mergeCell ref="CZ35:DA35"/>
    <mergeCell ref="DE35:DI36"/>
    <mergeCell ref="CW35:CY35"/>
    <mergeCell ref="DB35:DD35"/>
    <mergeCell ref="ED35:EH36"/>
    <mergeCell ref="BV36:BZ36"/>
    <mergeCell ref="CA36:CE36"/>
    <mergeCell ref="CF36:CJ36"/>
    <mergeCell ref="CK36:CO36"/>
    <mergeCell ref="CP36:CT36"/>
    <mergeCell ref="CU36:CY36"/>
    <mergeCell ref="CZ36:DD36"/>
    <mergeCell ref="DJ35:DN36"/>
    <mergeCell ref="DO35:DS36"/>
    <mergeCell ref="CU38:CY38"/>
    <mergeCell ref="DY37:EC38"/>
    <mergeCell ref="CZ37:DA37"/>
    <mergeCell ref="DE37:DI38"/>
    <mergeCell ref="ED37:EH38"/>
    <mergeCell ref="CZ38:DD38"/>
    <mergeCell ref="DJ37:DN38"/>
    <mergeCell ref="DO37:DS38"/>
    <mergeCell ref="DT37:DX38"/>
    <mergeCell ref="DE40:DI41"/>
    <mergeCell ref="DJ40:DS41"/>
    <mergeCell ref="DT40:DX41"/>
    <mergeCell ref="CA42:CE42"/>
    <mergeCell ref="DE42:DI42"/>
    <mergeCell ref="DT42:DX42"/>
    <mergeCell ref="CA40:CE41"/>
    <mergeCell ref="CF40:CO41"/>
    <mergeCell ref="CP40:CT41"/>
    <mergeCell ref="CU40:DD41"/>
    <mergeCell ref="CC45:CD45"/>
    <mergeCell ref="CH45:CI45"/>
    <mergeCell ref="CM45:CN45"/>
    <mergeCell ref="CR45:CS45"/>
    <mergeCell ref="CW45:CX45"/>
    <mergeCell ref="CZ45:DD47"/>
    <mergeCell ref="DE45:DI47"/>
    <mergeCell ref="DJ45:DN47"/>
    <mergeCell ref="CU46:CY46"/>
    <mergeCell ref="CU47:CY47"/>
    <mergeCell ref="DO45:DS47"/>
    <mergeCell ref="DT45:DX47"/>
    <mergeCell ref="DY45:EC47"/>
    <mergeCell ref="ED45:EH47"/>
    <mergeCell ref="CA46:CE46"/>
    <mergeCell ref="CF46:CJ46"/>
    <mergeCell ref="CK46:CO46"/>
    <mergeCell ref="CP46:CT46"/>
    <mergeCell ref="CA47:CE47"/>
    <mergeCell ref="CF47:CJ47"/>
    <mergeCell ref="CK47:CO47"/>
    <mergeCell ref="CP47:CT47"/>
    <mergeCell ref="CA48:CB48"/>
    <mergeCell ref="BU48:BU49"/>
    <mergeCell ref="BX48:BZ48"/>
    <mergeCell ref="CF48:CG48"/>
    <mergeCell ref="CK48:CL48"/>
    <mergeCell ref="CC48:CE48"/>
    <mergeCell ref="CH48:CJ48"/>
    <mergeCell ref="CP48:CQ48"/>
    <mergeCell ref="CU48:CV48"/>
    <mergeCell ref="CM48:CO48"/>
    <mergeCell ref="CR48:CT48"/>
    <mergeCell ref="DT48:DX49"/>
    <mergeCell ref="CW48:CY48"/>
    <mergeCell ref="DE48:DI49"/>
    <mergeCell ref="DJ48:DN49"/>
    <mergeCell ref="DO48:DS49"/>
    <mergeCell ref="DB48:DD48"/>
    <mergeCell ref="ED48:EH49"/>
    <mergeCell ref="BV49:BZ49"/>
    <mergeCell ref="CA49:CE49"/>
    <mergeCell ref="CF49:CJ49"/>
    <mergeCell ref="CK49:CO49"/>
    <mergeCell ref="CP49:CT49"/>
    <mergeCell ref="CU49:CY49"/>
    <mergeCell ref="CZ49:DD49"/>
    <mergeCell ref="DY48:EC49"/>
    <mergeCell ref="CZ48:DA48"/>
    <mergeCell ref="CA51:CE52"/>
    <mergeCell ref="CF51:CO52"/>
    <mergeCell ref="CP51:CT52"/>
    <mergeCell ref="CU51:DD52"/>
    <mergeCell ref="DE51:DI52"/>
    <mergeCell ref="DJ51:DS52"/>
    <mergeCell ref="DT51:DX52"/>
    <mergeCell ref="DE53:DI53"/>
    <mergeCell ref="DT53:DX53"/>
    <mergeCell ref="DE56:DI58"/>
    <mergeCell ref="CP57:CT57"/>
    <mergeCell ref="CU57:CY57"/>
    <mergeCell ref="CC56:CD56"/>
    <mergeCell ref="CH56:CI56"/>
    <mergeCell ref="CM56:CN56"/>
    <mergeCell ref="CR56:CS56"/>
    <mergeCell ref="CK57:CO57"/>
    <mergeCell ref="CA58:CE58"/>
    <mergeCell ref="CF58:CJ58"/>
    <mergeCell ref="CA53:CE53"/>
    <mergeCell ref="CK58:CO58"/>
    <mergeCell ref="CP58:CT58"/>
    <mergeCell ref="CC59:CE59"/>
    <mergeCell ref="CH59:CJ59"/>
    <mergeCell ref="CP59:CQ59"/>
    <mergeCell ref="CM59:CO59"/>
    <mergeCell ref="CR59:CT59"/>
    <mergeCell ref="CK59:CL59"/>
    <mergeCell ref="CA57:CE57"/>
    <mergeCell ref="BV59:BW59"/>
    <mergeCell ref="CA59:CB59"/>
    <mergeCell ref="CF59:CG59"/>
    <mergeCell ref="BV60:BZ60"/>
    <mergeCell ref="CA60:CE60"/>
    <mergeCell ref="CF60:CJ60"/>
    <mergeCell ref="BX59:BZ59"/>
    <mergeCell ref="DT59:DX60"/>
    <mergeCell ref="CU59:CV59"/>
    <mergeCell ref="CZ59:DA59"/>
    <mergeCell ref="CW59:CY59"/>
    <mergeCell ref="DB59:DD59"/>
    <mergeCell ref="DO59:DS60"/>
    <mergeCell ref="DJ59:DN60"/>
    <mergeCell ref="EJ8:EJ10"/>
    <mergeCell ref="CP60:CT60"/>
    <mergeCell ref="CU60:CY60"/>
    <mergeCell ref="CZ60:DD60"/>
    <mergeCell ref="DE59:DI60"/>
    <mergeCell ref="DY56:EC58"/>
    <mergeCell ref="ED56:EH58"/>
    <mergeCell ref="CW56:CX56"/>
    <mergeCell ref="CZ56:DD58"/>
    <mergeCell ref="DJ11:DN12"/>
    <mergeCell ref="CK60:CO60"/>
    <mergeCell ref="CU58:CY58"/>
    <mergeCell ref="EO8:EO10"/>
    <mergeCell ref="DY59:EC60"/>
    <mergeCell ref="ED59:EH60"/>
    <mergeCell ref="DT56:DX58"/>
    <mergeCell ref="ED11:EH12"/>
    <mergeCell ref="CP12:CT12"/>
    <mergeCell ref="CU12:CY12"/>
    <mergeCell ref="CZ12:DD12"/>
    <mergeCell ref="BV12:BZ12"/>
    <mergeCell ref="CA12:CE12"/>
    <mergeCell ref="CF12:CJ12"/>
    <mergeCell ref="CK12:CO12"/>
    <mergeCell ref="BS11:BS12"/>
    <mergeCell ref="ER8:ER10"/>
    <mergeCell ref="EL7:EM7"/>
    <mergeCell ref="EK8:EK10"/>
    <mergeCell ref="EQ8:EQ10"/>
    <mergeCell ref="EN7:EQ7"/>
    <mergeCell ref="EL8:EL10"/>
    <mergeCell ref="EM8:EM10"/>
    <mergeCell ref="EN8:EN10"/>
    <mergeCell ref="EP8:EP10"/>
  </mergeCells>
  <conditionalFormatting sqref="X14:AB15 X51:AB52 CP51:CT52 CP14:CT15 CP25:CT26 CP40:CT41 X25:AB26 X40:AB41 CP66:CT67 X66:AB67">
    <cfRule type="cellIs" priority="1" dxfId="0" operator="greaterThan" stopIfTrue="1">
      <formula>I14</formula>
    </cfRule>
  </conditionalFormatting>
  <conditionalFormatting sqref="CA40:CE41 CA66:CE67">
    <cfRule type="cellIs" priority="2" dxfId="0" operator="equal" stopIfTrue="1">
      <formula>""</formula>
    </cfRule>
    <cfRule type="expression" priority="3" dxfId="1" stopIfTrue="1">
      <formula>AND(EK37&lt;&gt;"",EK37&lt;&gt;CA40)</formula>
    </cfRule>
  </conditionalFormatting>
  <conditionalFormatting sqref="CA25:CE26 CA14:CE15 CA51:CE52">
    <cfRule type="cellIs" priority="4" dxfId="0" operator="equal" stopIfTrue="1">
      <formula>""</formula>
    </cfRule>
    <cfRule type="expression" priority="5" dxfId="1" stopIfTrue="1">
      <formula>AND(EK13&lt;&gt;"",EK13&lt;&gt;CA14)</formula>
    </cfRule>
  </conditionalFormatting>
  <conditionalFormatting sqref="EL33:EQ35 EL48:EQ49 EL11:EQ12 EL22:EQ23 EL59:EQ61">
    <cfRule type="cellIs" priority="6" dxfId="1" operator="notEqual" stopIfTrue="1">
      <formula>0</formula>
    </cfRule>
  </conditionalFormatting>
  <conditionalFormatting sqref="BR48:BR49 BR33:BR36 BR11:BR12 BR22:BR23 BR59:BR62">
    <cfRule type="cellIs" priority="7" dxfId="1" operator="equal" stopIfTrue="1">
      <formula>$EK$1</formula>
    </cfRule>
  </conditionalFormatting>
  <conditionalFormatting sqref="EK48 EK35 EK33 EK22 EK11 EK59 EK61">
    <cfRule type="cellIs" priority="8" dxfId="0" operator="equal" stopIfTrue="1">
      <formula>""</formula>
    </cfRule>
  </conditionalFormatting>
  <conditionalFormatting sqref="BR5:BR6">
    <cfRule type="cellIs" priority="9" dxfId="1" operator="equal" stopIfTrue="1">
      <formula>$EK$1</formula>
    </cfRule>
    <cfRule type="cellIs" priority="10" dxfId="3" operator="equal" stopIfTrue="1">
      <formula>$EL$1</formula>
    </cfRule>
    <cfRule type="cellIs" priority="11" dxfId="2" operator="equal" stopIfTrue="1">
      <formula>$EJ$1</formula>
    </cfRule>
  </conditionalFormatting>
  <conditionalFormatting sqref="BS5:BS6">
    <cfRule type="cellIs" priority="12" dxfId="3" operator="equal" stopIfTrue="1">
      <formula>"全確"</formula>
    </cfRule>
  </conditionalFormatting>
  <conditionalFormatting sqref="C5">
    <cfRule type="expression" priority="13" dxfId="5" stopIfTrue="1">
      <formula>$BT$1=9</formula>
    </cfRule>
  </conditionalFormatting>
  <conditionalFormatting sqref="K5:R5">
    <cfRule type="expression" priority="14" dxfId="7" stopIfTrue="1">
      <formula>$BT$1=9</formula>
    </cfRule>
  </conditionalFormatting>
  <conditionalFormatting sqref="D5:J5">
    <cfRule type="expression" priority="15" dxfId="6" stopIfTrue="1">
      <formula>$BT$1=9</formula>
    </cfRule>
  </conditionalFormatting>
  <conditionalFormatting sqref="S5">
    <cfRule type="expression" priority="16" dxfId="8" stopIfTrue="1">
      <formula>$BT$1=9</formula>
    </cfRule>
  </conditionalFormatting>
  <conditionalFormatting sqref="DK5:DN5 DP5:DS5">
    <cfRule type="expression" priority="17" dxfId="4" stopIfTrue="1">
      <formula>$BT$1=9</formula>
    </cfRule>
  </conditionalFormatting>
  <printOptions horizontalCentered="1"/>
  <pageMargins left="0.7874015748031497" right="0.5905511811023623" top="0.7874015748031497" bottom="0.3937007874015748" header="0.5118110236220472" footer="0.5118110236220472"/>
  <pageSetup fitToHeight="1" fitToWidth="1" horizontalDpi="400" verticalDpi="400" orientation="portrait" paperSize="9" scale="4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B83"/>
  <sheetViews>
    <sheetView showGridLines="0" tabSelected="1" zoomScale="60" zoomScaleNormal="60" workbookViewId="0" topLeftCell="A1">
      <pane ySplit="6" topLeftCell="BM7" activePane="bottomLeft" state="frozen"/>
      <selection pane="topLeft" activeCell="A1" sqref="A1"/>
      <selection pane="bottomLeft" activeCell="T32" sqref="T32"/>
    </sheetView>
  </sheetViews>
  <sheetFormatPr defaultColWidth="9.00390625" defaultRowHeight="13.5"/>
  <cols>
    <col min="1" max="1" width="6.125" style="12" customWidth="1"/>
    <col min="2" max="2" width="3.50390625" style="12" customWidth="1"/>
    <col min="3" max="3" width="15.625" style="12" customWidth="1"/>
    <col min="4" max="4" width="3.625" style="12" customWidth="1"/>
    <col min="5" max="5" width="4.625" style="12" customWidth="1"/>
    <col min="6" max="6" width="1.625" style="12" customWidth="1"/>
    <col min="7" max="7" width="1.875" style="12" customWidth="1"/>
    <col min="8" max="8" width="2.875" style="12" customWidth="1"/>
    <col min="9" max="9" width="3.625" style="12" customWidth="1"/>
    <col min="10" max="10" width="4.625" style="12" customWidth="1"/>
    <col min="11" max="11" width="1.625" style="12" customWidth="1"/>
    <col min="12" max="12" width="1.875" style="12" customWidth="1"/>
    <col min="13" max="13" width="2.625" style="12" customWidth="1"/>
    <col min="14" max="14" width="3.625" style="12" customWidth="1"/>
    <col min="15" max="15" width="4.625" style="12" customWidth="1"/>
    <col min="16" max="16" width="1.625" style="12" customWidth="1"/>
    <col min="17" max="17" width="1.875" style="12" customWidth="1"/>
    <col min="18" max="18" width="2.625" style="12" customWidth="1"/>
    <col min="19" max="19" width="3.625" style="12" customWidth="1"/>
    <col min="20" max="20" width="4.625" style="12" customWidth="1"/>
    <col min="21" max="22" width="1.625" style="12" customWidth="1"/>
    <col min="23" max="23" width="2.625" style="12" customWidth="1"/>
    <col min="24" max="24" width="3.625" style="12" customWidth="1"/>
    <col min="25" max="25" width="4.625" style="12" customWidth="1"/>
    <col min="26" max="27" width="1.625" style="12" customWidth="1"/>
    <col min="28" max="28" width="2.625" style="12" customWidth="1"/>
    <col min="29" max="29" width="3.625" style="12" customWidth="1"/>
    <col min="30" max="30" width="4.625" style="12" customWidth="1"/>
    <col min="31" max="32" width="1.625" style="12" customWidth="1"/>
    <col min="33" max="33" width="2.625" style="12" customWidth="1"/>
    <col min="34" max="34" width="4.625" style="12" customWidth="1"/>
    <col min="35" max="36" width="1.625" style="12" customWidth="1"/>
    <col min="37" max="37" width="1.875" style="12" customWidth="1"/>
    <col min="38" max="38" width="2.875" style="12" customWidth="1"/>
    <col min="39" max="39" width="4.625" style="12" customWidth="1"/>
    <col min="40" max="42" width="1.625" style="12" customWidth="1"/>
    <col min="43" max="43" width="2.625" style="12" customWidth="1"/>
    <col min="44" max="44" width="4.625" style="12" customWidth="1"/>
    <col min="45" max="47" width="1.625" style="12" customWidth="1"/>
    <col min="48" max="48" width="2.625" style="12" customWidth="1"/>
    <col min="49" max="49" width="4.625" style="12" customWidth="1"/>
    <col min="50" max="52" width="1.625" style="12" customWidth="1"/>
    <col min="53" max="53" width="2.625" style="12" customWidth="1"/>
    <col min="54" max="54" width="4.625" style="12" customWidth="1"/>
    <col min="55" max="56" width="1.625" style="12" customWidth="1"/>
    <col min="57" max="59" width="2.625" style="12" customWidth="1"/>
    <col min="60" max="63" width="1.625" style="12" customWidth="1"/>
    <col min="64" max="64" width="2.625" style="12" customWidth="1"/>
    <col min="65" max="68" width="1.625" style="12" customWidth="1"/>
    <col min="69" max="69" width="1.37890625" style="102" customWidth="1"/>
    <col min="70" max="70" width="6.00390625" style="12" hidden="1" customWidth="1"/>
    <col min="71" max="71" width="3.875" style="12" hidden="1" customWidth="1"/>
    <col min="72" max="72" width="15.625" style="12" hidden="1" customWidth="1"/>
    <col min="73" max="73" width="4.125" style="12" hidden="1" customWidth="1"/>
    <col min="74" max="74" width="3.625" style="12" hidden="1" customWidth="1"/>
    <col min="75" max="75" width="4.625" style="12" hidden="1" customWidth="1"/>
    <col min="76" max="77" width="1.625" style="12" hidden="1" customWidth="1"/>
    <col min="78" max="78" width="2.625" style="12" hidden="1" customWidth="1"/>
    <col min="79" max="79" width="3.625" style="12" hidden="1" customWidth="1"/>
    <col min="80" max="80" width="4.625" style="12" hidden="1" customWidth="1"/>
    <col min="81" max="82" width="1.625" style="12" hidden="1" customWidth="1"/>
    <col min="83" max="83" width="2.625" style="12" hidden="1" customWidth="1"/>
    <col min="84" max="84" width="3.625" style="12" hidden="1" customWidth="1"/>
    <col min="85" max="85" width="4.625" style="12" hidden="1" customWidth="1"/>
    <col min="86" max="87" width="1.625" style="12" hidden="1" customWidth="1"/>
    <col min="88" max="88" width="2.625" style="12" hidden="1" customWidth="1"/>
    <col min="89" max="89" width="3.625" style="12" hidden="1" customWidth="1"/>
    <col min="90" max="90" width="4.625" style="12" hidden="1" customWidth="1"/>
    <col min="91" max="92" width="1.625" style="12" hidden="1" customWidth="1"/>
    <col min="93" max="93" width="2.625" style="12" hidden="1" customWidth="1"/>
    <col min="94" max="94" width="3.625" style="12" hidden="1" customWidth="1"/>
    <col min="95" max="95" width="4.625" style="12" hidden="1" customWidth="1"/>
    <col min="96" max="97" width="1.625" style="12" hidden="1" customWidth="1"/>
    <col min="98" max="98" width="2.625" style="12" hidden="1" customWidth="1"/>
    <col min="99" max="99" width="3.625" style="12" hidden="1" customWidth="1"/>
    <col min="100" max="100" width="4.625" style="12" hidden="1" customWidth="1"/>
    <col min="101" max="102" width="1.625" style="12" hidden="1" customWidth="1"/>
    <col min="103" max="103" width="2.625" style="12" hidden="1" customWidth="1"/>
    <col min="104" max="104" width="4.625" style="12" hidden="1" customWidth="1"/>
    <col min="105" max="107" width="1.625" style="12" hidden="1" customWidth="1"/>
    <col min="108" max="108" width="2.625" style="12" hidden="1" customWidth="1"/>
    <col min="109" max="109" width="4.625" style="12" hidden="1" customWidth="1"/>
    <col min="110" max="112" width="1.625" style="12" hidden="1" customWidth="1"/>
    <col min="113" max="113" width="2.625" style="12" hidden="1" customWidth="1"/>
    <col min="114" max="114" width="4.625" style="12" hidden="1" customWidth="1"/>
    <col min="115" max="117" width="1.625" style="12" hidden="1" customWidth="1"/>
    <col min="118" max="118" width="2.625" style="12" hidden="1" customWidth="1"/>
    <col min="119" max="119" width="4.625" style="12" hidden="1" customWidth="1"/>
    <col min="120" max="122" width="1.625" style="12" hidden="1" customWidth="1"/>
    <col min="123" max="123" width="2.625" style="12" hidden="1" customWidth="1"/>
    <col min="124" max="124" width="4.625" style="12" hidden="1" customWidth="1"/>
    <col min="125" max="126" width="1.625" style="12" hidden="1" customWidth="1"/>
    <col min="127" max="129" width="2.625" style="12" hidden="1" customWidth="1"/>
    <col min="130" max="133" width="1.625" style="12" hidden="1" customWidth="1"/>
    <col min="134" max="134" width="2.625" style="12" hidden="1" customWidth="1"/>
    <col min="135" max="138" width="1.625" style="12" hidden="1" customWidth="1"/>
    <col min="139" max="139" width="4.50390625" style="12" hidden="1" customWidth="1"/>
    <col min="140" max="140" width="9.25390625" style="12" hidden="1" customWidth="1"/>
    <col min="141" max="141" width="9.00390625" style="12" hidden="1" customWidth="1"/>
    <col min="142" max="146" width="9.875" style="12" hidden="1" customWidth="1"/>
    <col min="147" max="147" width="11.75390625" style="12" hidden="1" customWidth="1"/>
    <col min="148" max="148" width="6.125" style="0" hidden="1" customWidth="1"/>
    <col min="149" max="149" width="6.125" style="12" hidden="1" customWidth="1"/>
    <col min="150" max="151" width="4.25390625" style="12" hidden="1" customWidth="1"/>
    <col min="152" max="152" width="9.00390625" style="12" hidden="1" customWidth="1"/>
    <col min="153" max="16384" width="9.00390625" style="12" customWidth="1"/>
  </cols>
  <sheetData>
    <row r="1" spans="3:148" ht="17.25" customHeight="1">
      <c r="C1" s="352">
        <f>+BT1</f>
        <v>9</v>
      </c>
      <c r="D1" s="352"/>
      <c r="E1" s="352"/>
      <c r="BR1" s="59" t="s">
        <v>86</v>
      </c>
      <c r="BT1" s="60">
        <v>9</v>
      </c>
      <c r="BU1" s="61"/>
      <c r="EJ1" s="12" t="s">
        <v>87</v>
      </c>
      <c r="EK1" s="12" t="s">
        <v>88</v>
      </c>
      <c r="EL1" s="12" t="s">
        <v>89</v>
      </c>
      <c r="EM1" s="12" t="s">
        <v>0</v>
      </c>
      <c r="ER1" s="12" t="s">
        <v>90</v>
      </c>
    </row>
    <row r="2" spans="3:150" ht="24" customHeight="1">
      <c r="C2" s="345" t="str">
        <f>+BT2</f>
        <v>平成１９年４月８日執行石川県議会議員選挙開票結果調</v>
      </c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  <c r="AW2" s="345"/>
      <c r="AX2" s="345"/>
      <c r="AY2" s="345"/>
      <c r="AZ2" s="345"/>
      <c r="BA2" s="345"/>
      <c r="BB2" s="345"/>
      <c r="BC2" s="345"/>
      <c r="BD2" s="345"/>
      <c r="BE2" s="345"/>
      <c r="BF2" s="345"/>
      <c r="BG2" s="345"/>
      <c r="BH2" s="345"/>
      <c r="BI2" s="345"/>
      <c r="BJ2" s="345"/>
      <c r="BK2" s="345"/>
      <c r="BL2" s="345"/>
      <c r="BM2" s="345"/>
      <c r="BN2" s="345"/>
      <c r="BO2" s="345"/>
      <c r="BP2" s="345"/>
      <c r="BR2" s="62">
        <v>7</v>
      </c>
      <c r="BT2" s="63" t="str">
        <f>IF(BT1=7,EM1,IF(BT1=9,EM2,""))</f>
        <v>平成１９年４月８日執行石川県議会議員選挙開票結果調</v>
      </c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J2" s="12" t="s">
        <v>91</v>
      </c>
      <c r="EM2" s="12" t="s">
        <v>2</v>
      </c>
      <c r="ER2" s="12"/>
      <c r="ES2" s="12" t="s">
        <v>92</v>
      </c>
      <c r="ET2" s="12" t="s">
        <v>93</v>
      </c>
    </row>
    <row r="3" spans="3:128" ht="8.25" customHeight="1"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</row>
    <row r="4" spans="3:148" ht="8.2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H4" s="65"/>
      <c r="BI4" s="65"/>
      <c r="BJ4" s="65"/>
      <c r="BK4" s="65"/>
      <c r="BL4" s="65"/>
      <c r="BM4" s="65"/>
      <c r="BN4" s="65"/>
      <c r="BO4" s="65"/>
      <c r="BP4" s="65"/>
      <c r="BQ4" s="74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Z4" s="65"/>
      <c r="EA4" s="65"/>
      <c r="EB4" s="65"/>
      <c r="EC4" s="65"/>
      <c r="ED4" s="65"/>
      <c r="EE4" s="65"/>
      <c r="EF4" s="65"/>
      <c r="EG4" s="65"/>
      <c r="EH4" s="65"/>
      <c r="ER4" s="12"/>
    </row>
    <row r="5" spans="2:138" s="61" customFormat="1" ht="28.5" customHeight="1">
      <c r="B5" s="12"/>
      <c r="C5" s="19">
        <f>IF(BT1=9,"",BT5)</f>
      </c>
      <c r="D5" s="321" t="str">
        <f>IF(BT1=9,CU5,"")</f>
        <v>県選管速報時刻</v>
      </c>
      <c r="E5" s="321"/>
      <c r="F5" s="321"/>
      <c r="G5" s="321"/>
      <c r="H5" s="321"/>
      <c r="I5" s="321"/>
      <c r="J5" s="321"/>
      <c r="K5" s="236">
        <f>IF(BT1=9,DB5,"")</f>
        <v>0</v>
      </c>
      <c r="L5" s="236"/>
      <c r="M5" s="236"/>
      <c r="N5" s="68" t="str">
        <f>IF(BT1=9,DE5,"")</f>
        <v>時</v>
      </c>
      <c r="O5" s="237">
        <f>IF(BT1=9,DF5,"")</f>
        <v>16</v>
      </c>
      <c r="P5" s="237"/>
      <c r="Q5" s="237"/>
      <c r="R5" s="237"/>
      <c r="S5" s="61" t="str">
        <f>IF(BT1=9,DJ5,"")</f>
        <v>分</v>
      </c>
      <c r="T5" s="14"/>
      <c r="U5" s="14"/>
      <c r="V5" s="14"/>
      <c r="W5" s="14"/>
      <c r="X5" s="69"/>
      <c r="Y5" s="14"/>
      <c r="Z5" s="14"/>
      <c r="AA5" s="14"/>
      <c r="AB5" s="14"/>
      <c r="AC5" s="321">
        <f>IF(BT1=9,"",CU5)</f>
      </c>
      <c r="AD5" s="321"/>
      <c r="AE5" s="321"/>
      <c r="AF5" s="321"/>
      <c r="AG5" s="321"/>
      <c r="AH5" s="321"/>
      <c r="AI5" s="321"/>
      <c r="AJ5" s="349">
        <f>IF(BT1=9,"",IF(DB5="","",DB5))</f>
      </c>
      <c r="AK5" s="349"/>
      <c r="AL5" s="349"/>
      <c r="AM5" s="61">
        <f>IF(BT1=9,"",DE5)</f>
      </c>
      <c r="AN5" s="353">
        <f>IF(BT1=9,"",IF(DF5="","",DF5))</f>
      </c>
      <c r="AO5" s="353"/>
      <c r="AP5" s="353"/>
      <c r="AQ5" s="353"/>
      <c r="AR5" s="61">
        <f>IF(BT1=9,"",DJ5)</f>
      </c>
      <c r="AS5" s="349">
        <f>IF(DK5="","",DK5)</f>
      </c>
      <c r="AT5" s="349"/>
      <c r="AU5" s="349"/>
      <c r="AV5" s="349"/>
      <c r="AW5" s="61">
        <f>+DO5</f>
      </c>
      <c r="AX5" s="349">
        <f>IF(DP5="","",DP5)</f>
      </c>
      <c r="AY5" s="349"/>
      <c r="AZ5" s="349"/>
      <c r="BA5" s="349"/>
      <c r="BB5" s="61">
        <f>+DT5</f>
      </c>
      <c r="BC5" s="70"/>
      <c r="BD5" s="70"/>
      <c r="BE5" s="14"/>
      <c r="BF5" s="14"/>
      <c r="BG5" s="15"/>
      <c r="BH5" s="66"/>
      <c r="BI5" s="66"/>
      <c r="BJ5" s="66"/>
      <c r="BK5" s="66"/>
      <c r="BL5" s="66"/>
      <c r="BM5" s="66"/>
      <c r="BN5" s="66"/>
      <c r="BO5" s="66"/>
      <c r="BP5" s="66"/>
      <c r="BQ5" s="74"/>
      <c r="BR5" s="240" t="str">
        <f>IF(COUNTIF(BR22:BR56,$EK$1)&gt;0,$EK$1,IF(COUNTIF(BR22:BR56,$EJ$1)=$BR$2,EJ1,$EL$1))</f>
        <v>未入力</v>
      </c>
      <c r="BS5" s="239">
        <f>IF(COUNTIF(BS22:BS64,"確")=BR2,"全確","")</f>
      </c>
      <c r="BT5" s="67">
        <f>IF(BT1=7,ER1,"")</f>
      </c>
      <c r="BU5" s="67"/>
      <c r="BV5" s="19"/>
      <c r="BW5" s="19"/>
      <c r="BX5" s="19"/>
      <c r="BY5" s="19"/>
      <c r="BZ5" s="19"/>
      <c r="CA5" s="19"/>
      <c r="CB5" s="319"/>
      <c r="CC5" s="319"/>
      <c r="CD5" s="319"/>
      <c r="CE5" s="19"/>
      <c r="CF5" s="319"/>
      <c r="CG5" s="319"/>
      <c r="CH5" s="19"/>
      <c r="CI5" s="19"/>
      <c r="CJ5" s="71"/>
      <c r="CK5" s="19"/>
      <c r="CL5" s="72"/>
      <c r="CM5" s="72"/>
      <c r="CN5" s="70"/>
      <c r="CO5" s="70"/>
      <c r="CP5" s="73"/>
      <c r="CQ5" s="236"/>
      <c r="CR5" s="236"/>
      <c r="CS5" s="236"/>
      <c r="CT5" s="236"/>
      <c r="CU5" s="321" t="s">
        <v>13</v>
      </c>
      <c r="CV5" s="321"/>
      <c r="CW5" s="321"/>
      <c r="CX5" s="321"/>
      <c r="CY5" s="321"/>
      <c r="CZ5" s="321"/>
      <c r="DA5" s="321"/>
      <c r="DB5" s="197">
        <v>0</v>
      </c>
      <c r="DC5" s="197"/>
      <c r="DD5" s="197"/>
      <c r="DE5" s="61" t="s">
        <v>14</v>
      </c>
      <c r="DF5" s="198">
        <v>16</v>
      </c>
      <c r="DG5" s="198"/>
      <c r="DH5" s="198"/>
      <c r="DI5" s="198"/>
      <c r="DJ5" s="61" t="str">
        <f>IF($BT$1=9,"分","分（")</f>
        <v>分</v>
      </c>
      <c r="DK5" s="197"/>
      <c r="DL5" s="197"/>
      <c r="DM5" s="197"/>
      <c r="DN5" s="197"/>
      <c r="DO5" s="61">
        <f>IF($BT$1=9,"","時")</f>
      </c>
      <c r="DP5" s="198"/>
      <c r="DQ5" s="198"/>
      <c r="DR5" s="198"/>
      <c r="DS5" s="198"/>
      <c r="DT5" s="61">
        <f>IF($BT$1=9,"","分現在)")</f>
      </c>
      <c r="DU5" s="70"/>
      <c r="DV5" s="70"/>
      <c r="DW5" s="70"/>
      <c r="DX5" s="70"/>
      <c r="DZ5" s="19"/>
      <c r="EA5" s="19"/>
      <c r="EB5" s="19"/>
      <c r="EC5" s="19"/>
      <c r="ED5" s="19"/>
      <c r="EE5" s="19"/>
      <c r="EF5" s="19"/>
      <c r="EG5" s="19"/>
      <c r="EH5" s="19"/>
    </row>
    <row r="6" spans="60:148" ht="15" customHeight="1">
      <c r="BH6" s="65"/>
      <c r="BI6" s="65"/>
      <c r="BJ6" s="65"/>
      <c r="BK6" s="65"/>
      <c r="BL6" s="65"/>
      <c r="BM6" s="65"/>
      <c r="BN6" s="65"/>
      <c r="BO6" s="65"/>
      <c r="BP6" s="65"/>
      <c r="BQ6" s="74"/>
      <c r="BR6" s="240"/>
      <c r="BS6" s="239"/>
      <c r="DZ6" s="65"/>
      <c r="EA6" s="65"/>
      <c r="EB6" s="65"/>
      <c r="EC6" s="65"/>
      <c r="ED6" s="65"/>
      <c r="EE6" s="65"/>
      <c r="EF6" s="65"/>
      <c r="EG6" s="65"/>
      <c r="EH6" s="65"/>
      <c r="EJ6" s="114" t="s">
        <v>1</v>
      </c>
      <c r="ER6" s="12"/>
    </row>
    <row r="7" spans="1:151" ht="19.5" customHeight="1">
      <c r="A7" s="75"/>
      <c r="B7" s="15"/>
      <c r="C7" s="61" t="str">
        <f>BT7</f>
        <v>⑦河北郡選挙区　　定数２人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T7" s="61" t="s">
        <v>152</v>
      </c>
      <c r="BU7" s="61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J7" s="13"/>
      <c r="EK7" s="14"/>
      <c r="EL7" s="135" t="s">
        <v>3</v>
      </c>
      <c r="EM7" s="135"/>
      <c r="EN7" s="135" t="s">
        <v>4</v>
      </c>
      <c r="EO7" s="135"/>
      <c r="EP7" s="135"/>
      <c r="EQ7" s="135"/>
      <c r="ER7" s="15"/>
      <c r="ES7" s="15"/>
      <c r="ET7" s="15"/>
      <c r="EU7" s="15"/>
    </row>
    <row r="8" spans="1:184" ht="18" customHeight="1">
      <c r="A8" s="58"/>
      <c r="C8" s="77"/>
      <c r="D8" s="38">
        <f>BV8</f>
        <v>1</v>
      </c>
      <c r="E8" s="39" t="str">
        <f>BW8</f>
        <v>(</v>
      </c>
      <c r="F8" s="78" t="str">
        <f>IF(BX8="","",BX8)</f>
        <v>自</v>
      </c>
      <c r="G8" s="78"/>
      <c r="H8" s="40" t="str">
        <f>BZ8</f>
        <v>)</v>
      </c>
      <c r="I8" s="38">
        <f>CA8</f>
        <v>2</v>
      </c>
      <c r="J8" s="39" t="str">
        <f>CB8</f>
        <v>(</v>
      </c>
      <c r="K8" s="78" t="str">
        <f>IF(CC8="","",CC8)</f>
        <v>自</v>
      </c>
      <c r="L8" s="78"/>
      <c r="M8" s="40" t="str">
        <f>CE8</f>
        <v>)</v>
      </c>
      <c r="N8" s="38">
        <f>CF8</f>
        <v>3</v>
      </c>
      <c r="O8" s="39" t="str">
        <f>CG8</f>
        <v>(</v>
      </c>
      <c r="P8" s="78" t="str">
        <f>IF(CH8="","",CH8)</f>
        <v>共</v>
      </c>
      <c r="Q8" s="78"/>
      <c r="R8" s="40" t="str">
        <f>CJ8</f>
        <v>)</v>
      </c>
      <c r="S8" s="38">
        <f>CK8</f>
        <v>4</v>
      </c>
      <c r="T8" s="39" t="str">
        <f>CL8</f>
        <v>(</v>
      </c>
      <c r="U8" s="78" t="str">
        <f>IF(CM8="","",CM8)</f>
        <v>無</v>
      </c>
      <c r="V8" s="78"/>
      <c r="W8" s="40" t="str">
        <f>CO8</f>
        <v>)</v>
      </c>
      <c r="X8" s="38">
        <f>CP8</f>
        <v>5</v>
      </c>
      <c r="Y8" s="39" t="str">
        <f>CQ8</f>
        <v>(</v>
      </c>
      <c r="Z8" s="78" t="str">
        <f>IF(CR8="","",CR8)</f>
        <v>自</v>
      </c>
      <c r="AA8" s="78"/>
      <c r="AB8" s="40" t="str">
        <f>CT8</f>
        <v>)</v>
      </c>
      <c r="AC8" s="38">
        <f>CU8</f>
        <v>6</v>
      </c>
      <c r="AD8" s="39" t="str">
        <f>CV8</f>
        <v>(</v>
      </c>
      <c r="AE8" s="78">
        <f>IF(CW8="","",CW8)</f>
      </c>
      <c r="AF8" s="78"/>
      <c r="AG8" s="40" t="str">
        <f>CY8</f>
        <v>)</v>
      </c>
      <c r="AH8" s="258" t="str">
        <f>CZ8</f>
        <v>得　票
総　数</v>
      </c>
      <c r="AI8" s="259"/>
      <c r="AJ8" s="259"/>
      <c r="AK8" s="259"/>
      <c r="AL8" s="260"/>
      <c r="AM8" s="248" t="str">
        <f>DE8</f>
        <v>按分の際
切り捨て
られた数</v>
      </c>
      <c r="AN8" s="268"/>
      <c r="AO8" s="268"/>
      <c r="AP8" s="268"/>
      <c r="AQ8" s="269"/>
      <c r="AR8" s="248" t="str">
        <f>DJ8</f>
        <v>有　 効
投票数</v>
      </c>
      <c r="AS8" s="249"/>
      <c r="AT8" s="249"/>
      <c r="AU8" s="249"/>
      <c r="AV8" s="250"/>
      <c r="AW8" s="248" t="str">
        <f>DO8</f>
        <v>無　 効
投票数</v>
      </c>
      <c r="AX8" s="249"/>
      <c r="AY8" s="249"/>
      <c r="AZ8" s="249"/>
      <c r="BA8" s="250"/>
      <c r="BB8" s="248" t="str">
        <f>DT8</f>
        <v>投　 票
総　 数</v>
      </c>
      <c r="BC8" s="249"/>
      <c r="BD8" s="249"/>
      <c r="BE8" s="249"/>
      <c r="BF8" s="250"/>
      <c r="BG8" s="248" t="str">
        <f>DY8</f>
        <v>不受理</v>
      </c>
      <c r="BH8" s="249"/>
      <c r="BI8" s="249"/>
      <c r="BJ8" s="249"/>
      <c r="BK8" s="250"/>
      <c r="BL8" s="248" t="str">
        <f>ED8</f>
        <v>不足</v>
      </c>
      <c r="BM8" s="249"/>
      <c r="BN8" s="249"/>
      <c r="BO8" s="249"/>
      <c r="BP8" s="250"/>
      <c r="BT8" s="77"/>
      <c r="BU8" s="77"/>
      <c r="BV8" s="38">
        <v>1</v>
      </c>
      <c r="BW8" s="39" t="s">
        <v>176</v>
      </c>
      <c r="BX8" s="191" t="s">
        <v>20</v>
      </c>
      <c r="BY8" s="191"/>
      <c r="BZ8" s="40" t="s">
        <v>69</v>
      </c>
      <c r="CA8" s="38">
        <v>2</v>
      </c>
      <c r="CB8" s="39" t="s">
        <v>70</v>
      </c>
      <c r="CC8" s="191" t="s">
        <v>20</v>
      </c>
      <c r="CD8" s="191"/>
      <c r="CE8" s="40" t="s">
        <v>69</v>
      </c>
      <c r="CF8" s="38">
        <v>3</v>
      </c>
      <c r="CG8" s="39" t="s">
        <v>70</v>
      </c>
      <c r="CH8" s="191" t="s">
        <v>36</v>
      </c>
      <c r="CI8" s="191"/>
      <c r="CJ8" s="40" t="s">
        <v>78</v>
      </c>
      <c r="CK8" s="38">
        <v>4</v>
      </c>
      <c r="CL8" s="39" t="s">
        <v>79</v>
      </c>
      <c r="CM8" s="191" t="s">
        <v>19</v>
      </c>
      <c r="CN8" s="191"/>
      <c r="CO8" s="40" t="s">
        <v>67</v>
      </c>
      <c r="CP8" s="38">
        <v>5</v>
      </c>
      <c r="CQ8" s="39" t="s">
        <v>68</v>
      </c>
      <c r="CR8" s="257" t="s">
        <v>20</v>
      </c>
      <c r="CS8" s="257"/>
      <c r="CT8" s="40" t="s">
        <v>69</v>
      </c>
      <c r="CU8" s="38">
        <v>6</v>
      </c>
      <c r="CV8" s="39" t="s">
        <v>70</v>
      </c>
      <c r="CW8" s="257"/>
      <c r="CX8" s="257"/>
      <c r="CY8" s="40" t="s">
        <v>69</v>
      </c>
      <c r="CZ8" s="258" t="s">
        <v>95</v>
      </c>
      <c r="DA8" s="259"/>
      <c r="DB8" s="259"/>
      <c r="DC8" s="259"/>
      <c r="DD8" s="260"/>
      <c r="DE8" s="248" t="s">
        <v>51</v>
      </c>
      <c r="DF8" s="268"/>
      <c r="DG8" s="268"/>
      <c r="DH8" s="268"/>
      <c r="DI8" s="269"/>
      <c r="DJ8" s="248" t="s">
        <v>96</v>
      </c>
      <c r="DK8" s="249"/>
      <c r="DL8" s="249"/>
      <c r="DM8" s="249"/>
      <c r="DN8" s="250"/>
      <c r="DO8" s="248" t="s">
        <v>97</v>
      </c>
      <c r="DP8" s="249"/>
      <c r="DQ8" s="249"/>
      <c r="DR8" s="249"/>
      <c r="DS8" s="250"/>
      <c r="DT8" s="248" t="s">
        <v>98</v>
      </c>
      <c r="DU8" s="249"/>
      <c r="DV8" s="249"/>
      <c r="DW8" s="249"/>
      <c r="DX8" s="250"/>
      <c r="DY8" s="248" t="s">
        <v>52</v>
      </c>
      <c r="DZ8" s="249"/>
      <c r="EA8" s="249"/>
      <c r="EB8" s="249"/>
      <c r="EC8" s="250"/>
      <c r="ED8" s="248" t="s">
        <v>99</v>
      </c>
      <c r="EE8" s="249"/>
      <c r="EF8" s="249"/>
      <c r="EG8" s="249"/>
      <c r="EH8" s="250"/>
      <c r="EJ8" s="192" t="s">
        <v>5</v>
      </c>
      <c r="EK8" s="193" t="s">
        <v>6</v>
      </c>
      <c r="EL8" s="189" t="s">
        <v>7</v>
      </c>
      <c r="EM8" s="189" t="s">
        <v>8</v>
      </c>
      <c r="EN8" s="189" t="s">
        <v>9</v>
      </c>
      <c r="EO8" s="189" t="s">
        <v>10</v>
      </c>
      <c r="EP8" s="189" t="s">
        <v>11</v>
      </c>
      <c r="EQ8" s="189" t="s">
        <v>12</v>
      </c>
      <c r="ER8" s="189" t="s">
        <v>3</v>
      </c>
      <c r="ES8" s="189" t="s">
        <v>4</v>
      </c>
      <c r="ET8" s="190"/>
      <c r="EU8" s="190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</row>
    <row r="9" spans="1:151" ht="15" customHeight="1">
      <c r="A9" s="58"/>
      <c r="C9" s="81"/>
      <c r="D9" s="49" t="str">
        <f>IF(BV9="","",BV9)</f>
        <v>小　谷</v>
      </c>
      <c r="E9" s="150"/>
      <c r="F9" s="150"/>
      <c r="G9" s="150"/>
      <c r="H9" s="147"/>
      <c r="I9" s="49" t="str">
        <f>IF(CA9="","",CA9)</f>
        <v>桜　川</v>
      </c>
      <c r="J9" s="150"/>
      <c r="K9" s="150"/>
      <c r="L9" s="150"/>
      <c r="M9" s="147"/>
      <c r="N9" s="49" t="str">
        <f>IF(CF9="","",CF9)</f>
        <v>堂下 清孝</v>
      </c>
      <c r="O9" s="150"/>
      <c r="P9" s="150"/>
      <c r="Q9" s="150"/>
      <c r="R9" s="147"/>
      <c r="S9" s="49" t="str">
        <f>IF(CK9="","",CK9)</f>
        <v>水野 スウ</v>
      </c>
      <c r="T9" s="150"/>
      <c r="U9" s="150"/>
      <c r="V9" s="150"/>
      <c r="W9" s="147"/>
      <c r="X9" s="49" t="str">
        <f>IF(CP9="","",CP9)</f>
        <v>米　田</v>
      </c>
      <c r="Y9" s="150"/>
      <c r="Z9" s="150"/>
      <c r="AA9" s="150"/>
      <c r="AB9" s="147"/>
      <c r="AC9" s="49">
        <f>IF(CU9="","",CU9)</f>
      </c>
      <c r="AD9" s="150"/>
      <c r="AE9" s="150"/>
      <c r="AF9" s="150"/>
      <c r="AG9" s="147"/>
      <c r="AH9" s="261"/>
      <c r="AI9" s="262"/>
      <c r="AJ9" s="262"/>
      <c r="AK9" s="262"/>
      <c r="AL9" s="263"/>
      <c r="AM9" s="270"/>
      <c r="AN9" s="271"/>
      <c r="AO9" s="271"/>
      <c r="AP9" s="271"/>
      <c r="AQ9" s="272"/>
      <c r="AR9" s="251"/>
      <c r="AS9" s="252"/>
      <c r="AT9" s="252"/>
      <c r="AU9" s="252"/>
      <c r="AV9" s="253"/>
      <c r="AW9" s="251"/>
      <c r="AX9" s="252"/>
      <c r="AY9" s="252"/>
      <c r="AZ9" s="252"/>
      <c r="BA9" s="253"/>
      <c r="BB9" s="251"/>
      <c r="BC9" s="252"/>
      <c r="BD9" s="252"/>
      <c r="BE9" s="252"/>
      <c r="BF9" s="253"/>
      <c r="BG9" s="251"/>
      <c r="BH9" s="252"/>
      <c r="BI9" s="252"/>
      <c r="BJ9" s="252"/>
      <c r="BK9" s="253"/>
      <c r="BL9" s="251"/>
      <c r="BM9" s="252"/>
      <c r="BN9" s="252"/>
      <c r="BO9" s="252"/>
      <c r="BP9" s="253"/>
      <c r="BT9" s="103"/>
      <c r="BU9" s="81"/>
      <c r="BV9" s="199" t="s">
        <v>153</v>
      </c>
      <c r="BW9" s="200"/>
      <c r="BX9" s="200"/>
      <c r="BY9" s="200"/>
      <c r="BZ9" s="201"/>
      <c r="CA9" s="199" t="s">
        <v>154</v>
      </c>
      <c r="CB9" s="200"/>
      <c r="CC9" s="200"/>
      <c r="CD9" s="200"/>
      <c r="CE9" s="201"/>
      <c r="CF9" s="199" t="s">
        <v>155</v>
      </c>
      <c r="CG9" s="200"/>
      <c r="CH9" s="200"/>
      <c r="CI9" s="200"/>
      <c r="CJ9" s="201"/>
      <c r="CK9" s="199" t="s">
        <v>156</v>
      </c>
      <c r="CL9" s="200"/>
      <c r="CM9" s="200"/>
      <c r="CN9" s="200"/>
      <c r="CO9" s="201"/>
      <c r="CP9" s="199" t="s">
        <v>157</v>
      </c>
      <c r="CQ9" s="200"/>
      <c r="CR9" s="200"/>
      <c r="CS9" s="200"/>
      <c r="CT9" s="201"/>
      <c r="CU9" s="199"/>
      <c r="CV9" s="200"/>
      <c r="CW9" s="200"/>
      <c r="CX9" s="200"/>
      <c r="CY9" s="201"/>
      <c r="CZ9" s="261"/>
      <c r="DA9" s="262"/>
      <c r="DB9" s="262"/>
      <c r="DC9" s="262"/>
      <c r="DD9" s="263"/>
      <c r="DE9" s="270"/>
      <c r="DF9" s="271"/>
      <c r="DG9" s="271"/>
      <c r="DH9" s="271"/>
      <c r="DI9" s="272"/>
      <c r="DJ9" s="251"/>
      <c r="DK9" s="252"/>
      <c r="DL9" s="252"/>
      <c r="DM9" s="252"/>
      <c r="DN9" s="253"/>
      <c r="DO9" s="251"/>
      <c r="DP9" s="252"/>
      <c r="DQ9" s="252"/>
      <c r="DR9" s="252"/>
      <c r="DS9" s="253"/>
      <c r="DT9" s="251"/>
      <c r="DU9" s="252"/>
      <c r="DV9" s="252"/>
      <c r="DW9" s="252"/>
      <c r="DX9" s="253"/>
      <c r="DY9" s="251"/>
      <c r="DZ9" s="252"/>
      <c r="EA9" s="252"/>
      <c r="EB9" s="252"/>
      <c r="EC9" s="253"/>
      <c r="ED9" s="251"/>
      <c r="EE9" s="252"/>
      <c r="EF9" s="252"/>
      <c r="EG9" s="252"/>
      <c r="EH9" s="253"/>
      <c r="EJ9" s="192"/>
      <c r="EK9" s="194"/>
      <c r="EL9" s="189"/>
      <c r="EM9" s="189"/>
      <c r="EN9" s="189"/>
      <c r="EO9" s="189"/>
      <c r="EP9" s="189"/>
      <c r="EQ9" s="189"/>
      <c r="ER9" s="189"/>
      <c r="ES9" s="189"/>
      <c r="ET9" s="190"/>
      <c r="EU9" s="190"/>
    </row>
    <row r="10" spans="1:151" ht="15" customHeight="1">
      <c r="A10" s="58"/>
      <c r="C10" s="82"/>
      <c r="D10" s="141" t="str">
        <f>IF(BV10="","",BV10)</f>
        <v>かずや</v>
      </c>
      <c r="E10" s="142"/>
      <c r="F10" s="142"/>
      <c r="G10" s="142"/>
      <c r="H10" s="143"/>
      <c r="I10" s="141" t="str">
        <f>IF(CA10="","",CA10)</f>
        <v>たけし</v>
      </c>
      <c r="J10" s="142"/>
      <c r="K10" s="142"/>
      <c r="L10" s="142"/>
      <c r="M10" s="143"/>
      <c r="N10" s="141">
        <f>IF(CF10="","",CF10)</f>
      </c>
      <c r="O10" s="142"/>
      <c r="P10" s="142"/>
      <c r="Q10" s="142"/>
      <c r="R10" s="143"/>
      <c r="S10" s="141">
        <f>IF(CK10="","",CK10)</f>
      </c>
      <c r="T10" s="142"/>
      <c r="U10" s="142"/>
      <c r="V10" s="142"/>
      <c r="W10" s="143"/>
      <c r="X10" s="141" t="str">
        <f>IF(CP10="","",CP10)</f>
        <v>あきお</v>
      </c>
      <c r="Y10" s="142"/>
      <c r="Z10" s="142"/>
      <c r="AA10" s="142"/>
      <c r="AB10" s="143"/>
      <c r="AC10" s="141">
        <f>IF(CU10="","",CU10)</f>
      </c>
      <c r="AD10" s="142"/>
      <c r="AE10" s="142"/>
      <c r="AF10" s="142"/>
      <c r="AG10" s="143"/>
      <c r="AH10" s="264"/>
      <c r="AI10" s="265"/>
      <c r="AJ10" s="265"/>
      <c r="AK10" s="265"/>
      <c r="AL10" s="266"/>
      <c r="AM10" s="273"/>
      <c r="AN10" s="274"/>
      <c r="AO10" s="274"/>
      <c r="AP10" s="274"/>
      <c r="AQ10" s="275"/>
      <c r="AR10" s="254"/>
      <c r="AS10" s="255"/>
      <c r="AT10" s="255"/>
      <c r="AU10" s="255"/>
      <c r="AV10" s="256"/>
      <c r="AW10" s="254"/>
      <c r="AX10" s="255"/>
      <c r="AY10" s="255"/>
      <c r="AZ10" s="255"/>
      <c r="BA10" s="256"/>
      <c r="BB10" s="254"/>
      <c r="BC10" s="255"/>
      <c r="BD10" s="255"/>
      <c r="BE10" s="255"/>
      <c r="BF10" s="256"/>
      <c r="BG10" s="254"/>
      <c r="BH10" s="255"/>
      <c r="BI10" s="255"/>
      <c r="BJ10" s="255"/>
      <c r="BK10" s="256"/>
      <c r="BL10" s="254"/>
      <c r="BM10" s="255"/>
      <c r="BN10" s="255"/>
      <c r="BO10" s="255"/>
      <c r="BP10" s="256"/>
      <c r="BT10" s="82"/>
      <c r="BU10" s="82"/>
      <c r="BV10" s="202" t="s">
        <v>177</v>
      </c>
      <c r="BW10" s="203"/>
      <c r="BX10" s="203"/>
      <c r="BY10" s="203"/>
      <c r="BZ10" s="204"/>
      <c r="CA10" s="202" t="s">
        <v>178</v>
      </c>
      <c r="CB10" s="203"/>
      <c r="CC10" s="203"/>
      <c r="CD10" s="203"/>
      <c r="CE10" s="204"/>
      <c r="CF10" s="202"/>
      <c r="CG10" s="203"/>
      <c r="CH10" s="203"/>
      <c r="CI10" s="203"/>
      <c r="CJ10" s="204"/>
      <c r="CK10" s="202"/>
      <c r="CL10" s="203"/>
      <c r="CM10" s="203"/>
      <c r="CN10" s="203"/>
      <c r="CO10" s="204"/>
      <c r="CP10" s="202" t="s">
        <v>179</v>
      </c>
      <c r="CQ10" s="203"/>
      <c r="CR10" s="203"/>
      <c r="CS10" s="203"/>
      <c r="CT10" s="204"/>
      <c r="CU10" s="202"/>
      <c r="CV10" s="203"/>
      <c r="CW10" s="203"/>
      <c r="CX10" s="203"/>
      <c r="CY10" s="204"/>
      <c r="CZ10" s="264"/>
      <c r="DA10" s="265"/>
      <c r="DB10" s="265"/>
      <c r="DC10" s="265"/>
      <c r="DD10" s="266"/>
      <c r="DE10" s="273"/>
      <c r="DF10" s="274"/>
      <c r="DG10" s="274"/>
      <c r="DH10" s="274"/>
      <c r="DI10" s="275"/>
      <c r="DJ10" s="254"/>
      <c r="DK10" s="255"/>
      <c r="DL10" s="255"/>
      <c r="DM10" s="255"/>
      <c r="DN10" s="256"/>
      <c r="DO10" s="254"/>
      <c r="DP10" s="255"/>
      <c r="DQ10" s="255"/>
      <c r="DR10" s="255"/>
      <c r="DS10" s="256"/>
      <c r="DT10" s="254"/>
      <c r="DU10" s="255"/>
      <c r="DV10" s="255"/>
      <c r="DW10" s="255"/>
      <c r="DX10" s="256"/>
      <c r="DY10" s="254"/>
      <c r="DZ10" s="255"/>
      <c r="EA10" s="255"/>
      <c r="EB10" s="255"/>
      <c r="EC10" s="256"/>
      <c r="ED10" s="254"/>
      <c r="EE10" s="255"/>
      <c r="EF10" s="255"/>
      <c r="EG10" s="255"/>
      <c r="EH10" s="256"/>
      <c r="EJ10" s="192"/>
      <c r="EK10" s="195"/>
      <c r="EL10" s="189"/>
      <c r="EM10" s="189"/>
      <c r="EN10" s="189"/>
      <c r="EO10" s="189"/>
      <c r="EP10" s="189"/>
      <c r="EQ10" s="189"/>
      <c r="ER10" s="189"/>
      <c r="ES10" s="189"/>
      <c r="ET10" s="190"/>
      <c r="EU10" s="190"/>
    </row>
    <row r="11" spans="1:151" ht="18" customHeight="1">
      <c r="A11" s="58"/>
      <c r="B11" s="320">
        <f>BS11</f>
      </c>
      <c r="C11" s="315" t="str">
        <f>BT11</f>
        <v>津 幡 町</v>
      </c>
      <c r="D11" s="136"/>
      <c r="E11" s="137"/>
      <c r="F11" s="148">
        <f>IF(BX11="","",BX11)</f>
      </c>
      <c r="G11" s="148"/>
      <c r="H11" s="149"/>
      <c r="I11" s="136"/>
      <c r="J11" s="137"/>
      <c r="K11" s="148">
        <f>IF(CC11="","",CC11)</f>
      </c>
      <c r="L11" s="148"/>
      <c r="M11" s="149"/>
      <c r="N11" s="136"/>
      <c r="O11" s="137"/>
      <c r="P11" s="148">
        <f>IF(CH11="","",CH11)</f>
      </c>
      <c r="Q11" s="148"/>
      <c r="R11" s="149"/>
      <c r="S11" s="136"/>
      <c r="T11" s="137"/>
      <c r="U11" s="148">
        <f>IF(CM11="","",CM11)</f>
      </c>
      <c r="V11" s="148"/>
      <c r="W11" s="149"/>
      <c r="X11" s="136"/>
      <c r="Y11" s="137"/>
      <c r="Z11" s="148">
        <f>IF(CR11="","",CR11)</f>
      </c>
      <c r="AA11" s="148"/>
      <c r="AB11" s="149"/>
      <c r="AC11" s="136"/>
      <c r="AD11" s="137"/>
      <c r="AE11" s="148">
        <f>IF(CW11="","",CW11)</f>
      </c>
      <c r="AF11" s="148"/>
      <c r="AG11" s="149"/>
      <c r="AH11" s="136"/>
      <c r="AI11" s="137"/>
      <c r="AJ11" s="148">
        <f>IF(DB11="","",DB11)</f>
      </c>
      <c r="AK11" s="148"/>
      <c r="AL11" s="149"/>
      <c r="AM11" s="336">
        <f>IF(DE11="","",DE11)</f>
        <v>0</v>
      </c>
      <c r="AN11" s="337"/>
      <c r="AO11" s="337"/>
      <c r="AP11" s="337"/>
      <c r="AQ11" s="338"/>
      <c r="AR11" s="322">
        <f>IF(DJ11="","",DJ11)</f>
        <v>15314</v>
      </c>
      <c r="AS11" s="323"/>
      <c r="AT11" s="323"/>
      <c r="AU11" s="323"/>
      <c r="AV11" s="324"/>
      <c r="AW11" s="322">
        <f>IF(DO11="","",DO11)</f>
        <v>257</v>
      </c>
      <c r="AX11" s="323"/>
      <c r="AY11" s="323"/>
      <c r="AZ11" s="323"/>
      <c r="BA11" s="324"/>
      <c r="BB11" s="322">
        <f>IF(DT11="","",DT11)</f>
        <v>15571</v>
      </c>
      <c r="BC11" s="323"/>
      <c r="BD11" s="323"/>
      <c r="BE11" s="323"/>
      <c r="BF11" s="324"/>
      <c r="BG11" s="322">
        <f>IF(DY11="","",DY11)</f>
        <v>0</v>
      </c>
      <c r="BH11" s="323"/>
      <c r="BI11" s="323"/>
      <c r="BJ11" s="323"/>
      <c r="BK11" s="324"/>
      <c r="BL11" s="322">
        <f>IF(ED11="","",ED11)</f>
        <v>0</v>
      </c>
      <c r="BM11" s="323"/>
      <c r="BN11" s="323"/>
      <c r="BO11" s="323"/>
      <c r="BP11" s="324"/>
      <c r="BR11" s="135" t="str">
        <f>IF(COUNTA(BU11:EH12)=0,"",IF(COUNTA(BV11:EH12)=0,$EK$1,IF(COUNTA(BU11)=0,$EK$1,IF(AND(ER11=0,COUNTA(DE11:EH12)=0),$EJ$1,IF(AND(ES11=0,COUNTA(DE11:EH12)=6),$EJ$1,$EK$1)))))</f>
        <v>OK</v>
      </c>
      <c r="BS11" s="241">
        <f>IF($BT$1=7,EU11,"")</f>
      </c>
      <c r="BT11" s="315" t="s">
        <v>158</v>
      </c>
      <c r="BU11" s="175">
        <v>13</v>
      </c>
      <c r="BV11" s="205"/>
      <c r="BW11" s="206"/>
      <c r="BX11" s="207"/>
      <c r="BY11" s="207"/>
      <c r="BZ11" s="208"/>
      <c r="CA11" s="205"/>
      <c r="CB11" s="206"/>
      <c r="CC11" s="207"/>
      <c r="CD11" s="207"/>
      <c r="CE11" s="208"/>
      <c r="CF11" s="205"/>
      <c r="CG11" s="206"/>
      <c r="CH11" s="207"/>
      <c r="CI11" s="207"/>
      <c r="CJ11" s="208"/>
      <c r="CK11" s="205"/>
      <c r="CL11" s="206"/>
      <c r="CM11" s="207"/>
      <c r="CN11" s="207"/>
      <c r="CO11" s="208"/>
      <c r="CP11" s="205"/>
      <c r="CQ11" s="206"/>
      <c r="CR11" s="207"/>
      <c r="CS11" s="207"/>
      <c r="CT11" s="208"/>
      <c r="CU11" s="205"/>
      <c r="CV11" s="206"/>
      <c r="CW11" s="207"/>
      <c r="CX11" s="207"/>
      <c r="CY11" s="208"/>
      <c r="CZ11" s="205"/>
      <c r="DA11" s="206"/>
      <c r="DB11" s="207"/>
      <c r="DC11" s="207"/>
      <c r="DD11" s="208"/>
      <c r="DE11" s="230">
        <v>0</v>
      </c>
      <c r="DF11" s="231"/>
      <c r="DG11" s="231"/>
      <c r="DH11" s="231"/>
      <c r="DI11" s="232"/>
      <c r="DJ11" s="242">
        <v>15314</v>
      </c>
      <c r="DK11" s="243"/>
      <c r="DL11" s="243"/>
      <c r="DM11" s="243"/>
      <c r="DN11" s="244"/>
      <c r="DO11" s="242">
        <v>257</v>
      </c>
      <c r="DP11" s="243"/>
      <c r="DQ11" s="243"/>
      <c r="DR11" s="243"/>
      <c r="DS11" s="244"/>
      <c r="DT11" s="242">
        <v>15571</v>
      </c>
      <c r="DU11" s="243"/>
      <c r="DV11" s="243"/>
      <c r="DW11" s="243"/>
      <c r="DX11" s="244"/>
      <c r="DY11" s="242">
        <v>0</v>
      </c>
      <c r="DZ11" s="243"/>
      <c r="EA11" s="243"/>
      <c r="EB11" s="243"/>
      <c r="EC11" s="244"/>
      <c r="ED11" s="242">
        <v>0</v>
      </c>
      <c r="EE11" s="243"/>
      <c r="EF11" s="243"/>
      <c r="EG11" s="243"/>
      <c r="EH11" s="244"/>
      <c r="EJ11" s="29">
        <v>13</v>
      </c>
      <c r="EK11" s="30">
        <v>15571</v>
      </c>
      <c r="EL11" s="31">
        <f>+BU11-EJ11</f>
        <v>0</v>
      </c>
      <c r="EM11" s="32">
        <f>SUM(BV12:CY12)-CZ12+(SUM(BV11:CY11)-DB11)/1000</f>
        <v>0</v>
      </c>
      <c r="EN11" s="33">
        <f>SUM(BV11:CY11)/1000+DE11-EJ7</f>
        <v>0</v>
      </c>
      <c r="EO11" s="31">
        <f>DB11/1000+CZ12+DE11-DJ11</f>
        <v>0</v>
      </c>
      <c r="EP11" s="31">
        <f>SUM(DJ11:DS12)-DT11</f>
        <v>0</v>
      </c>
      <c r="EQ11" s="31">
        <f>+DT11+DY11+ED11-EK11</f>
        <v>0</v>
      </c>
      <c r="ER11" s="12">
        <f>IF(AND(COUNTA(DE11:EH12)=0,COUNTIF(EL11:EM11,"&lt;&gt;0")=0),0,1)</f>
        <v>1</v>
      </c>
      <c r="ES11" s="12">
        <f>IF(COUNTIF(EL11:EQ11,"&lt;&gt;0")=0,0,1)</f>
        <v>0</v>
      </c>
      <c r="ET11" s="12" t="str">
        <f>IF(AND(ES11=0,EK11&lt;&gt;0),$ES$2,$ET$2)</f>
        <v>確</v>
      </c>
      <c r="EU11" s="12" t="str">
        <f>IF(ET11=$ES$2,$ES$2,"")</f>
        <v>確</v>
      </c>
    </row>
    <row r="12" spans="1:148" ht="18" customHeight="1">
      <c r="A12" s="58"/>
      <c r="B12" s="320"/>
      <c r="C12" s="316"/>
      <c r="D12" s="138">
        <f>IF(BV12="","",BV12)</f>
        <v>517</v>
      </c>
      <c r="E12" s="139"/>
      <c r="F12" s="139"/>
      <c r="G12" s="139"/>
      <c r="H12" s="140"/>
      <c r="I12" s="138">
        <f>IF(CA12="","",CA12)</f>
        <v>9672</v>
      </c>
      <c r="J12" s="139"/>
      <c r="K12" s="139"/>
      <c r="L12" s="139"/>
      <c r="M12" s="140"/>
      <c r="N12" s="138">
        <f>IF(CF12="","",CF12)</f>
        <v>485</v>
      </c>
      <c r="O12" s="139"/>
      <c r="P12" s="139"/>
      <c r="Q12" s="139"/>
      <c r="R12" s="140"/>
      <c r="S12" s="138">
        <f>IF(CK12="","",CK12)</f>
        <v>3551</v>
      </c>
      <c r="T12" s="139"/>
      <c r="U12" s="139"/>
      <c r="V12" s="139"/>
      <c r="W12" s="140"/>
      <c r="X12" s="138">
        <f>IF(CP12="","",CP12)</f>
        <v>1089</v>
      </c>
      <c r="Y12" s="139"/>
      <c r="Z12" s="139"/>
      <c r="AA12" s="139"/>
      <c r="AB12" s="140"/>
      <c r="AC12" s="138">
        <f>IF(CU12="","",CU12)</f>
      </c>
      <c r="AD12" s="139"/>
      <c r="AE12" s="139"/>
      <c r="AF12" s="139"/>
      <c r="AG12" s="140"/>
      <c r="AH12" s="138">
        <f>IF(CZ12="","",CZ12)</f>
        <v>15314</v>
      </c>
      <c r="AI12" s="139"/>
      <c r="AJ12" s="139"/>
      <c r="AK12" s="139"/>
      <c r="AL12" s="140"/>
      <c r="AM12" s="339"/>
      <c r="AN12" s="340"/>
      <c r="AO12" s="340"/>
      <c r="AP12" s="340"/>
      <c r="AQ12" s="341"/>
      <c r="AR12" s="325"/>
      <c r="AS12" s="326"/>
      <c r="AT12" s="326"/>
      <c r="AU12" s="326"/>
      <c r="AV12" s="327"/>
      <c r="AW12" s="325"/>
      <c r="AX12" s="326"/>
      <c r="AY12" s="326"/>
      <c r="AZ12" s="326"/>
      <c r="BA12" s="327"/>
      <c r="BB12" s="325"/>
      <c r="BC12" s="326"/>
      <c r="BD12" s="326"/>
      <c r="BE12" s="326"/>
      <c r="BF12" s="327"/>
      <c r="BG12" s="325"/>
      <c r="BH12" s="326"/>
      <c r="BI12" s="326"/>
      <c r="BJ12" s="326"/>
      <c r="BK12" s="327"/>
      <c r="BL12" s="325"/>
      <c r="BM12" s="326"/>
      <c r="BN12" s="326"/>
      <c r="BO12" s="326"/>
      <c r="BP12" s="327"/>
      <c r="BR12" s="135"/>
      <c r="BS12" s="241"/>
      <c r="BT12" s="316"/>
      <c r="BU12" s="176"/>
      <c r="BV12" s="209">
        <v>517</v>
      </c>
      <c r="BW12" s="210"/>
      <c r="BX12" s="210"/>
      <c r="BY12" s="210"/>
      <c r="BZ12" s="211"/>
      <c r="CA12" s="209">
        <v>9672</v>
      </c>
      <c r="CB12" s="210"/>
      <c r="CC12" s="210"/>
      <c r="CD12" s="210"/>
      <c r="CE12" s="211"/>
      <c r="CF12" s="209">
        <v>485</v>
      </c>
      <c r="CG12" s="210"/>
      <c r="CH12" s="210"/>
      <c r="CI12" s="210"/>
      <c r="CJ12" s="211"/>
      <c r="CK12" s="209">
        <v>3551</v>
      </c>
      <c r="CL12" s="210"/>
      <c r="CM12" s="210"/>
      <c r="CN12" s="210"/>
      <c r="CO12" s="211"/>
      <c r="CP12" s="209">
        <v>1089</v>
      </c>
      <c r="CQ12" s="210"/>
      <c r="CR12" s="210"/>
      <c r="CS12" s="210"/>
      <c r="CT12" s="211"/>
      <c r="CU12" s="209"/>
      <c r="CV12" s="210"/>
      <c r="CW12" s="210"/>
      <c r="CX12" s="210"/>
      <c r="CY12" s="211"/>
      <c r="CZ12" s="209">
        <v>15314</v>
      </c>
      <c r="DA12" s="210"/>
      <c r="DB12" s="210"/>
      <c r="DC12" s="210"/>
      <c r="DD12" s="211"/>
      <c r="DE12" s="233"/>
      <c r="DF12" s="234"/>
      <c r="DG12" s="234"/>
      <c r="DH12" s="234"/>
      <c r="DI12" s="235"/>
      <c r="DJ12" s="245"/>
      <c r="DK12" s="246"/>
      <c r="DL12" s="246"/>
      <c r="DM12" s="246"/>
      <c r="DN12" s="247"/>
      <c r="DO12" s="245"/>
      <c r="DP12" s="246"/>
      <c r="DQ12" s="246"/>
      <c r="DR12" s="246"/>
      <c r="DS12" s="247"/>
      <c r="DT12" s="245"/>
      <c r="DU12" s="246"/>
      <c r="DV12" s="246"/>
      <c r="DW12" s="246"/>
      <c r="DX12" s="247"/>
      <c r="DY12" s="245"/>
      <c r="DZ12" s="246"/>
      <c r="EA12" s="246"/>
      <c r="EB12" s="246"/>
      <c r="EC12" s="247"/>
      <c r="ED12" s="245"/>
      <c r="EE12" s="246"/>
      <c r="EF12" s="246"/>
      <c r="EG12" s="246"/>
      <c r="EH12" s="247"/>
      <c r="EJ12" s="35"/>
      <c r="EK12" s="35"/>
      <c r="EL12" s="31"/>
      <c r="EM12" s="32"/>
      <c r="EN12" s="32"/>
      <c r="EO12" s="31"/>
      <c r="EP12" s="31"/>
      <c r="EQ12" s="31"/>
      <c r="ER12" s="12"/>
    </row>
    <row r="13" spans="2:184" ht="18" customHeight="1">
      <c r="B13" s="320">
        <f>BS13</f>
      </c>
      <c r="C13" s="315" t="str">
        <f>BT13</f>
        <v>内 灘 町</v>
      </c>
      <c r="D13" s="136"/>
      <c r="E13" s="137"/>
      <c r="F13" s="148">
        <f>IF(BX13="","",BX13)</f>
      </c>
      <c r="G13" s="148"/>
      <c r="H13" s="149"/>
      <c r="I13" s="136"/>
      <c r="J13" s="137"/>
      <c r="K13" s="148">
        <f>IF(CC13="","",CC13)</f>
      </c>
      <c r="L13" s="148"/>
      <c r="M13" s="149"/>
      <c r="N13" s="136"/>
      <c r="O13" s="137"/>
      <c r="P13" s="148">
        <f>IF(CH13="","",CH13)</f>
      </c>
      <c r="Q13" s="148"/>
      <c r="R13" s="149"/>
      <c r="S13" s="136"/>
      <c r="T13" s="137"/>
      <c r="U13" s="148">
        <f>IF(CM13="","",CM13)</f>
      </c>
      <c r="V13" s="148"/>
      <c r="W13" s="149"/>
      <c r="X13" s="136"/>
      <c r="Y13" s="137"/>
      <c r="Z13" s="148">
        <f>IF(CR13="","",CR13)</f>
      </c>
      <c r="AA13" s="148"/>
      <c r="AB13" s="149"/>
      <c r="AC13" s="136"/>
      <c r="AD13" s="137"/>
      <c r="AE13" s="148">
        <f>IF(CW13="","",CW13)</f>
      </c>
      <c r="AF13" s="148"/>
      <c r="AG13" s="149"/>
      <c r="AH13" s="136"/>
      <c r="AI13" s="137"/>
      <c r="AJ13" s="148">
        <f>IF(DB13="","",DB13)</f>
      </c>
      <c r="AK13" s="148"/>
      <c r="AL13" s="149"/>
      <c r="AM13" s="336">
        <f>IF(DE13="","",DE13)</f>
        <v>0</v>
      </c>
      <c r="AN13" s="337"/>
      <c r="AO13" s="337"/>
      <c r="AP13" s="337"/>
      <c r="AQ13" s="338"/>
      <c r="AR13" s="322">
        <f>IF(DJ13="","",DJ13)</f>
        <v>12266</v>
      </c>
      <c r="AS13" s="323"/>
      <c r="AT13" s="323"/>
      <c r="AU13" s="323"/>
      <c r="AV13" s="324"/>
      <c r="AW13" s="322">
        <f>IF(DO13="","",DO13)</f>
        <v>206</v>
      </c>
      <c r="AX13" s="323"/>
      <c r="AY13" s="323"/>
      <c r="AZ13" s="323"/>
      <c r="BA13" s="324"/>
      <c r="BB13" s="322">
        <f>IF(DT13="","",DT13)</f>
        <v>12472</v>
      </c>
      <c r="BC13" s="323"/>
      <c r="BD13" s="323"/>
      <c r="BE13" s="323"/>
      <c r="BF13" s="324"/>
      <c r="BG13" s="322">
        <f>IF(DY13="","",DY13)</f>
        <v>0</v>
      </c>
      <c r="BH13" s="323"/>
      <c r="BI13" s="323"/>
      <c r="BJ13" s="323"/>
      <c r="BK13" s="324"/>
      <c r="BL13" s="322">
        <f>IF(ED13="","",ED13)</f>
        <v>0</v>
      </c>
      <c r="BM13" s="323"/>
      <c r="BN13" s="323"/>
      <c r="BO13" s="323"/>
      <c r="BP13" s="324"/>
      <c r="BR13" s="135" t="str">
        <f>IF(COUNTA(BU13:EH14)=0,"",IF(COUNTA(BV13:EH14)=0,$EK$1,IF(COUNTA(BU13)=0,$EK$1,IF(AND(ER13=0,COUNTA(DE13:EH14)=0),$EJ$1,IF(AND(ES13=0,COUNTA(DE13:EH14)=6),$EJ$1,$EK$1)))))</f>
        <v>OK</v>
      </c>
      <c r="BS13" s="241">
        <f>IF($BT$1=7,EU13,"")</f>
      </c>
      <c r="BT13" s="315" t="s">
        <v>159</v>
      </c>
      <c r="BU13" s="175">
        <v>14</v>
      </c>
      <c r="BV13" s="205"/>
      <c r="BW13" s="206"/>
      <c r="BX13" s="207"/>
      <c r="BY13" s="207"/>
      <c r="BZ13" s="208"/>
      <c r="CA13" s="205"/>
      <c r="CB13" s="206"/>
      <c r="CC13" s="207"/>
      <c r="CD13" s="207"/>
      <c r="CE13" s="208"/>
      <c r="CF13" s="205"/>
      <c r="CG13" s="206"/>
      <c r="CH13" s="207"/>
      <c r="CI13" s="207"/>
      <c r="CJ13" s="208"/>
      <c r="CK13" s="205"/>
      <c r="CL13" s="206"/>
      <c r="CM13" s="207"/>
      <c r="CN13" s="207"/>
      <c r="CO13" s="208"/>
      <c r="CP13" s="205"/>
      <c r="CQ13" s="206"/>
      <c r="CR13" s="207"/>
      <c r="CS13" s="207"/>
      <c r="CT13" s="208"/>
      <c r="CU13" s="205"/>
      <c r="CV13" s="206"/>
      <c r="CW13" s="207"/>
      <c r="CX13" s="207"/>
      <c r="CY13" s="208"/>
      <c r="CZ13" s="205"/>
      <c r="DA13" s="206"/>
      <c r="DB13" s="207"/>
      <c r="DC13" s="207"/>
      <c r="DD13" s="208"/>
      <c r="DE13" s="230">
        <v>0</v>
      </c>
      <c r="DF13" s="231"/>
      <c r="DG13" s="231"/>
      <c r="DH13" s="231"/>
      <c r="DI13" s="232"/>
      <c r="DJ13" s="242">
        <v>12266</v>
      </c>
      <c r="DK13" s="243"/>
      <c r="DL13" s="243"/>
      <c r="DM13" s="243"/>
      <c r="DN13" s="244"/>
      <c r="DO13" s="242">
        <v>206</v>
      </c>
      <c r="DP13" s="243"/>
      <c r="DQ13" s="243"/>
      <c r="DR13" s="243"/>
      <c r="DS13" s="244"/>
      <c r="DT13" s="242">
        <v>12472</v>
      </c>
      <c r="DU13" s="243"/>
      <c r="DV13" s="243"/>
      <c r="DW13" s="243"/>
      <c r="DX13" s="244"/>
      <c r="DY13" s="242">
        <v>0</v>
      </c>
      <c r="DZ13" s="243"/>
      <c r="EA13" s="243"/>
      <c r="EB13" s="243"/>
      <c r="EC13" s="244"/>
      <c r="ED13" s="242">
        <v>0</v>
      </c>
      <c r="EE13" s="243"/>
      <c r="EF13" s="243"/>
      <c r="EG13" s="243"/>
      <c r="EH13" s="244"/>
      <c r="EJ13" s="29">
        <v>14</v>
      </c>
      <c r="EK13" s="30">
        <v>12472</v>
      </c>
      <c r="EL13" s="31">
        <f>+BU13-EJ13</f>
        <v>0</v>
      </c>
      <c r="EM13" s="32">
        <f>SUM(BV14:CY14)-CZ14+(SUM(BV13:CY13)-DB13)/1000</f>
        <v>0</v>
      </c>
      <c r="EN13" s="33">
        <f>SUM(BV13:CY13)/1000+DE13-EJ7</f>
        <v>0</v>
      </c>
      <c r="EO13" s="31">
        <f>DB13/1000+CZ14+DE13-DJ13</f>
        <v>0</v>
      </c>
      <c r="EP13" s="31">
        <f>SUM(DJ13:DS14)-DT13</f>
        <v>0</v>
      </c>
      <c r="EQ13" s="31">
        <f>+DT13+DY13+ED13-EK13</f>
        <v>0</v>
      </c>
      <c r="ER13" s="12">
        <f>IF(AND(COUNTA(DE13:EH14)=0,COUNTIF(EL13:EM13,"&lt;&gt;0")=0),0,1)</f>
        <v>1</v>
      </c>
      <c r="ES13" s="12">
        <f>IF(COUNTIF(EL13:EQ13,"&lt;&gt;0")=0,0,1)</f>
        <v>0</v>
      </c>
      <c r="ET13" s="12" t="str">
        <f>IF(AND(ES13=0,EK13&lt;&gt;0),$ES$2,$ET$2)</f>
        <v>確</v>
      </c>
      <c r="EU13" s="12" t="str">
        <f>IF(ET13=$ES$2,$ES$2,"")</f>
        <v>確</v>
      </c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</row>
    <row r="14" spans="2:138" ht="18" customHeight="1">
      <c r="B14" s="320"/>
      <c r="C14" s="316"/>
      <c r="D14" s="138">
        <f>IF(BV14="","",BV14)</f>
        <v>3625</v>
      </c>
      <c r="E14" s="139"/>
      <c r="F14" s="139"/>
      <c r="G14" s="139"/>
      <c r="H14" s="140"/>
      <c r="I14" s="138">
        <f>IF(CA14="","",CA14)</f>
        <v>329</v>
      </c>
      <c r="J14" s="139"/>
      <c r="K14" s="139"/>
      <c r="L14" s="139"/>
      <c r="M14" s="140"/>
      <c r="N14" s="138">
        <f>IF(CF14="","",CF14)</f>
        <v>1136</v>
      </c>
      <c r="O14" s="139"/>
      <c r="P14" s="139"/>
      <c r="Q14" s="139"/>
      <c r="R14" s="140"/>
      <c r="S14" s="138">
        <f>IF(CK14="","",CK14)</f>
        <v>558</v>
      </c>
      <c r="T14" s="139"/>
      <c r="U14" s="139"/>
      <c r="V14" s="139"/>
      <c r="W14" s="140"/>
      <c r="X14" s="138">
        <f>IF(CP14="","",CP14)</f>
        <v>6618</v>
      </c>
      <c r="Y14" s="139"/>
      <c r="Z14" s="139"/>
      <c r="AA14" s="139"/>
      <c r="AB14" s="140"/>
      <c r="AC14" s="138">
        <f>IF(CU14="","",CU14)</f>
      </c>
      <c r="AD14" s="139"/>
      <c r="AE14" s="139"/>
      <c r="AF14" s="139"/>
      <c r="AG14" s="140"/>
      <c r="AH14" s="138">
        <f>IF(CZ14="","",CZ14)</f>
        <v>12266</v>
      </c>
      <c r="AI14" s="139"/>
      <c r="AJ14" s="139"/>
      <c r="AK14" s="139"/>
      <c r="AL14" s="140"/>
      <c r="AM14" s="339"/>
      <c r="AN14" s="340"/>
      <c r="AO14" s="340"/>
      <c r="AP14" s="340"/>
      <c r="AQ14" s="341"/>
      <c r="AR14" s="325"/>
      <c r="AS14" s="326"/>
      <c r="AT14" s="326"/>
      <c r="AU14" s="326"/>
      <c r="AV14" s="327"/>
      <c r="AW14" s="325"/>
      <c r="AX14" s="326"/>
      <c r="AY14" s="326"/>
      <c r="AZ14" s="326"/>
      <c r="BA14" s="327"/>
      <c r="BB14" s="325"/>
      <c r="BC14" s="326"/>
      <c r="BD14" s="326"/>
      <c r="BE14" s="326"/>
      <c r="BF14" s="327"/>
      <c r="BG14" s="325"/>
      <c r="BH14" s="326"/>
      <c r="BI14" s="326"/>
      <c r="BJ14" s="326"/>
      <c r="BK14" s="327"/>
      <c r="BL14" s="325"/>
      <c r="BM14" s="326"/>
      <c r="BN14" s="326"/>
      <c r="BO14" s="326"/>
      <c r="BP14" s="327"/>
      <c r="BR14" s="135"/>
      <c r="BS14" s="241"/>
      <c r="BT14" s="316"/>
      <c r="BU14" s="176"/>
      <c r="BV14" s="209">
        <v>3625</v>
      </c>
      <c r="BW14" s="210"/>
      <c r="BX14" s="210"/>
      <c r="BY14" s="210"/>
      <c r="BZ14" s="211"/>
      <c r="CA14" s="209">
        <v>329</v>
      </c>
      <c r="CB14" s="210"/>
      <c r="CC14" s="210"/>
      <c r="CD14" s="210"/>
      <c r="CE14" s="211"/>
      <c r="CF14" s="209">
        <v>1136</v>
      </c>
      <c r="CG14" s="210"/>
      <c r="CH14" s="210"/>
      <c r="CI14" s="210"/>
      <c r="CJ14" s="211"/>
      <c r="CK14" s="209">
        <v>558</v>
      </c>
      <c r="CL14" s="210"/>
      <c r="CM14" s="210"/>
      <c r="CN14" s="210"/>
      <c r="CO14" s="211"/>
      <c r="CP14" s="209">
        <v>6618</v>
      </c>
      <c r="CQ14" s="210"/>
      <c r="CR14" s="210"/>
      <c r="CS14" s="210"/>
      <c r="CT14" s="211"/>
      <c r="CU14" s="209"/>
      <c r="CV14" s="210"/>
      <c r="CW14" s="210"/>
      <c r="CX14" s="210"/>
      <c r="CY14" s="211"/>
      <c r="CZ14" s="209">
        <v>12266</v>
      </c>
      <c r="DA14" s="210"/>
      <c r="DB14" s="210"/>
      <c r="DC14" s="210"/>
      <c r="DD14" s="211"/>
      <c r="DE14" s="233"/>
      <c r="DF14" s="234"/>
      <c r="DG14" s="234"/>
      <c r="DH14" s="234"/>
      <c r="DI14" s="235"/>
      <c r="DJ14" s="245"/>
      <c r="DK14" s="246"/>
      <c r="DL14" s="246"/>
      <c r="DM14" s="246"/>
      <c r="DN14" s="247"/>
      <c r="DO14" s="245"/>
      <c r="DP14" s="246"/>
      <c r="DQ14" s="246"/>
      <c r="DR14" s="246"/>
      <c r="DS14" s="247"/>
      <c r="DT14" s="245"/>
      <c r="DU14" s="246"/>
      <c r="DV14" s="246"/>
      <c r="DW14" s="246"/>
      <c r="DX14" s="247"/>
      <c r="DY14" s="245"/>
      <c r="DZ14" s="246"/>
      <c r="EA14" s="246"/>
      <c r="EB14" s="246"/>
      <c r="EC14" s="247"/>
      <c r="ED14" s="245"/>
      <c r="EE14" s="246"/>
      <c r="EF14" s="246"/>
      <c r="EG14" s="246"/>
      <c r="EH14" s="247"/>
    </row>
    <row r="15" spans="2:141" ht="18" customHeight="1">
      <c r="B15" s="61"/>
      <c r="C15" s="315" t="s">
        <v>120</v>
      </c>
      <c r="D15" s="136"/>
      <c r="E15" s="137"/>
      <c r="F15" s="148">
        <f>IF(BX15="","",BX15)</f>
      </c>
      <c r="G15" s="148"/>
      <c r="H15" s="149"/>
      <c r="I15" s="136"/>
      <c r="J15" s="137"/>
      <c r="K15" s="148">
        <f>IF(CC15="","",CC15)</f>
      </c>
      <c r="L15" s="148"/>
      <c r="M15" s="149"/>
      <c r="N15" s="136"/>
      <c r="O15" s="137"/>
      <c r="P15" s="148">
        <f>IF(CH15="","",CH15)</f>
      </c>
      <c r="Q15" s="148"/>
      <c r="R15" s="149"/>
      <c r="S15" s="136"/>
      <c r="T15" s="137"/>
      <c r="U15" s="148">
        <f>IF(CM15="","",CM15)</f>
      </c>
      <c r="V15" s="148"/>
      <c r="W15" s="149"/>
      <c r="X15" s="136"/>
      <c r="Y15" s="137"/>
      <c r="Z15" s="148">
        <f>IF(CR15="","",CR15)</f>
      </c>
      <c r="AA15" s="148"/>
      <c r="AB15" s="149"/>
      <c r="AC15" s="136"/>
      <c r="AD15" s="137"/>
      <c r="AE15" s="148">
        <f>IF(CW15="","",CW15)</f>
      </c>
      <c r="AF15" s="148"/>
      <c r="AG15" s="149"/>
      <c r="AH15" s="136"/>
      <c r="AI15" s="137"/>
      <c r="AJ15" s="148">
        <f>IF(DB15="","",DB15)</f>
      </c>
      <c r="AK15" s="148"/>
      <c r="AL15" s="149"/>
      <c r="AM15" s="336">
        <f>IF(DE15="","",DE15)</f>
        <v>0</v>
      </c>
      <c r="AN15" s="337"/>
      <c r="AO15" s="337"/>
      <c r="AP15" s="337"/>
      <c r="AQ15" s="338"/>
      <c r="AR15" s="322">
        <f>IF(DJ15="","",DJ15)</f>
        <v>27580</v>
      </c>
      <c r="AS15" s="323"/>
      <c r="AT15" s="323"/>
      <c r="AU15" s="323"/>
      <c r="AV15" s="324"/>
      <c r="AW15" s="322">
        <f>IF(DO15="","",DO15)</f>
        <v>463</v>
      </c>
      <c r="AX15" s="323"/>
      <c r="AY15" s="323"/>
      <c r="AZ15" s="323"/>
      <c r="BA15" s="324"/>
      <c r="BB15" s="322">
        <f>IF(DT15="","",DT15)</f>
        <v>28043</v>
      </c>
      <c r="BC15" s="323"/>
      <c r="BD15" s="323"/>
      <c r="BE15" s="323"/>
      <c r="BF15" s="324"/>
      <c r="BG15" s="322">
        <f>IF(DY15="","",DY15)</f>
        <v>0</v>
      </c>
      <c r="BH15" s="323"/>
      <c r="BI15" s="323"/>
      <c r="BJ15" s="323"/>
      <c r="BK15" s="324"/>
      <c r="BL15" s="322">
        <f>IF(ED15="","",ED15)</f>
        <v>0</v>
      </c>
      <c r="BM15" s="323"/>
      <c r="BN15" s="323"/>
      <c r="BO15" s="323"/>
      <c r="BP15" s="324"/>
      <c r="BT15" s="315" t="s">
        <v>120</v>
      </c>
      <c r="BU15" s="350"/>
      <c r="BV15" s="307"/>
      <c r="BW15" s="308"/>
      <c r="BX15" s="44">
        <f>IF(COUNTA(BX11,BX13)&gt;0,BX11+BX13-ROUNDDOWN(BX11+BX13,-3),"")</f>
      </c>
      <c r="BY15" s="44"/>
      <c r="BZ15" s="26"/>
      <c r="CA15" s="307"/>
      <c r="CB15" s="308"/>
      <c r="CC15" s="44">
        <f>IF(COUNTA(CC11,CC13)&gt;0,CC11+CC13-ROUNDDOWN(CC11+CC13,-3),"")</f>
      </c>
      <c r="CD15" s="44"/>
      <c r="CE15" s="26"/>
      <c r="CF15" s="307"/>
      <c r="CG15" s="308"/>
      <c r="CH15" s="44">
        <f>IF(COUNTA(CH11,CH13)&gt;0,CH11+CH13-ROUNDDOWN(CH11+CH13,-3),"")</f>
      </c>
      <c r="CI15" s="44"/>
      <c r="CJ15" s="26"/>
      <c r="CK15" s="307"/>
      <c r="CL15" s="308"/>
      <c r="CM15" s="44">
        <f>IF(COUNTA(CM11,CM13)&gt;0,CM11+CM13-ROUNDDOWN(CM11+CM13,-3),"")</f>
      </c>
      <c r="CN15" s="44"/>
      <c r="CO15" s="26"/>
      <c r="CP15" s="307"/>
      <c r="CQ15" s="308"/>
      <c r="CR15" s="44">
        <f>IF(COUNTA(CR11,CR13)&gt;0,CR11+CR13-ROUNDDOWN(CR11+CR13,-3),"")</f>
      </c>
      <c r="CS15" s="44"/>
      <c r="CT15" s="26"/>
      <c r="CU15" s="307"/>
      <c r="CV15" s="308"/>
      <c r="CW15" s="44">
        <f>IF(COUNTA(CW11,CW13)&gt;0,CW11+CW13-ROUNDDOWN(CW11+CW13,-3),"")</f>
      </c>
      <c r="CX15" s="44"/>
      <c r="CY15" s="26"/>
      <c r="CZ15" s="307"/>
      <c r="DA15" s="308"/>
      <c r="DB15" s="44">
        <f>IF(COUNTA(DB11,DB13)&gt;0,DB11+DB13-ROUNDDOWN(DB11+DB13,-3),"")</f>
      </c>
      <c r="DC15" s="44"/>
      <c r="DD15" s="26"/>
      <c r="DE15" s="309">
        <f>IF(COUNTA(DE11:DI14)=0,"",SUM(DE11:DI14))</f>
        <v>0</v>
      </c>
      <c r="DF15" s="310"/>
      <c r="DG15" s="310"/>
      <c r="DH15" s="310"/>
      <c r="DI15" s="311"/>
      <c r="DJ15" s="298">
        <f>IF(COUNTA(DJ11:DN14)=0,"",IF(DB15="",CZ16+DE15,CZ16+DE15+DB15/1000))</f>
        <v>27580</v>
      </c>
      <c r="DK15" s="299"/>
      <c r="DL15" s="299"/>
      <c r="DM15" s="299"/>
      <c r="DN15" s="300"/>
      <c r="DO15" s="298">
        <f>IF(COUNTA(DO11:DS14)=0,"",SUM(DO11:DS14))</f>
        <v>463</v>
      </c>
      <c r="DP15" s="299"/>
      <c r="DQ15" s="299"/>
      <c r="DR15" s="299"/>
      <c r="DS15" s="300"/>
      <c r="DT15" s="298">
        <f>IF(COUNTA(DT11:DX14)=0,"",DJ15+DO15)</f>
        <v>28043</v>
      </c>
      <c r="DU15" s="299"/>
      <c r="DV15" s="299"/>
      <c r="DW15" s="299"/>
      <c r="DX15" s="300"/>
      <c r="DY15" s="298">
        <f>IF(COUNTA(DY11:EC14)=0,"",SUM(DY11:EC14))</f>
        <v>0</v>
      </c>
      <c r="DZ15" s="299"/>
      <c r="EA15" s="299"/>
      <c r="EB15" s="299"/>
      <c r="EC15" s="300"/>
      <c r="ED15" s="298">
        <f>IF(COUNTA(ED11:EH14)=0,"",SUM(ED11:EH14))</f>
        <v>0</v>
      </c>
      <c r="EE15" s="299"/>
      <c r="EF15" s="299"/>
      <c r="EG15" s="299"/>
      <c r="EH15" s="300"/>
      <c r="EJ15" s="12">
        <f>COUNTA(EJ11:EJ14)</f>
        <v>2</v>
      </c>
      <c r="EK15" s="56">
        <f>IF(COUNTA(EK11:EK14)=EJ15,SUM(EK11:EK14),"")</f>
        <v>28043</v>
      </c>
    </row>
    <row r="16" spans="2:138" ht="18" customHeight="1">
      <c r="B16" s="61"/>
      <c r="C16" s="316"/>
      <c r="D16" s="138">
        <f>IF(BV16="","",BV16)</f>
        <v>4142</v>
      </c>
      <c r="E16" s="139"/>
      <c r="F16" s="139"/>
      <c r="G16" s="139"/>
      <c r="H16" s="140"/>
      <c r="I16" s="138">
        <f>IF(CA16="","",CA16)</f>
        <v>10001</v>
      </c>
      <c r="J16" s="139"/>
      <c r="K16" s="139"/>
      <c r="L16" s="139"/>
      <c r="M16" s="140"/>
      <c r="N16" s="138">
        <f>IF(CF16="","",CF16)</f>
        <v>1621</v>
      </c>
      <c r="O16" s="139"/>
      <c r="P16" s="139"/>
      <c r="Q16" s="139"/>
      <c r="R16" s="140"/>
      <c r="S16" s="138">
        <f>IF(CK16="","",CK16)</f>
        <v>4109</v>
      </c>
      <c r="T16" s="139"/>
      <c r="U16" s="139"/>
      <c r="V16" s="139"/>
      <c r="W16" s="140"/>
      <c r="X16" s="138">
        <f>IF(CP16="","",CP16)</f>
        <v>7707</v>
      </c>
      <c r="Y16" s="139"/>
      <c r="Z16" s="139"/>
      <c r="AA16" s="139"/>
      <c r="AB16" s="140"/>
      <c r="AC16" s="138">
        <f>IF(CU16="","",CU16)</f>
      </c>
      <c r="AD16" s="139"/>
      <c r="AE16" s="139"/>
      <c r="AF16" s="139"/>
      <c r="AG16" s="140"/>
      <c r="AH16" s="138">
        <f>IF(CZ16="","",CZ16)</f>
        <v>27580</v>
      </c>
      <c r="AI16" s="139"/>
      <c r="AJ16" s="139"/>
      <c r="AK16" s="139"/>
      <c r="AL16" s="140"/>
      <c r="AM16" s="339"/>
      <c r="AN16" s="340"/>
      <c r="AO16" s="340"/>
      <c r="AP16" s="340"/>
      <c r="AQ16" s="341"/>
      <c r="AR16" s="325"/>
      <c r="AS16" s="326"/>
      <c r="AT16" s="326"/>
      <c r="AU16" s="326"/>
      <c r="AV16" s="327"/>
      <c r="AW16" s="325"/>
      <c r="AX16" s="326"/>
      <c r="AY16" s="326"/>
      <c r="AZ16" s="326"/>
      <c r="BA16" s="327"/>
      <c r="BB16" s="325"/>
      <c r="BC16" s="326"/>
      <c r="BD16" s="326"/>
      <c r="BE16" s="326"/>
      <c r="BF16" s="327"/>
      <c r="BG16" s="325"/>
      <c r="BH16" s="326"/>
      <c r="BI16" s="326"/>
      <c r="BJ16" s="326"/>
      <c r="BK16" s="327"/>
      <c r="BL16" s="325"/>
      <c r="BM16" s="326"/>
      <c r="BN16" s="326"/>
      <c r="BO16" s="326"/>
      <c r="BP16" s="327"/>
      <c r="BT16" s="316"/>
      <c r="BU16" s="351"/>
      <c r="BV16" s="304">
        <f>IF(COUNTA(BV12,BV14)&gt;0,BV12+BV14+ROUNDDOWN((BX11+BX13)/1000,0),"")</f>
        <v>4142</v>
      </c>
      <c r="BW16" s="305"/>
      <c r="BX16" s="305"/>
      <c r="BY16" s="305"/>
      <c r="BZ16" s="306"/>
      <c r="CA16" s="304">
        <f>IF(COUNTA(CA12,CA14)&gt;0,CA12+CA14+ROUNDDOWN((CC11+CC13)/1000,0),"")</f>
        <v>10001</v>
      </c>
      <c r="CB16" s="305"/>
      <c r="CC16" s="305"/>
      <c r="CD16" s="305"/>
      <c r="CE16" s="306"/>
      <c r="CF16" s="304">
        <f>IF(COUNTA(CF12,CF14)&gt;0,CF12+CF14+ROUNDDOWN((CH11+CH13)/1000,0),"")</f>
        <v>1621</v>
      </c>
      <c r="CG16" s="305"/>
      <c r="CH16" s="305"/>
      <c r="CI16" s="305"/>
      <c r="CJ16" s="306"/>
      <c r="CK16" s="304">
        <f>IF(COUNTA(CK12,CK14)&gt;0,CK12+CK14+ROUNDDOWN((CM11+CM13)/1000,0),"")</f>
        <v>4109</v>
      </c>
      <c r="CL16" s="305"/>
      <c r="CM16" s="305"/>
      <c r="CN16" s="305"/>
      <c r="CO16" s="306"/>
      <c r="CP16" s="304">
        <f>IF(COUNTA(CP12,CP14)&gt;0,CP12+CP14+ROUNDDOWN((CR11+CR13)/1000,0),"")</f>
        <v>7707</v>
      </c>
      <c r="CQ16" s="305"/>
      <c r="CR16" s="305"/>
      <c r="CS16" s="305"/>
      <c r="CT16" s="306"/>
      <c r="CU16" s="304">
        <f>IF(COUNTA(CU12,CU14)&gt;0,CU12+CU14+ROUNDDOWN((CW11+CW13)/1000,0),"")</f>
      </c>
      <c r="CV16" s="305"/>
      <c r="CW16" s="305"/>
      <c r="CX16" s="305"/>
      <c r="CY16" s="306"/>
      <c r="CZ16" s="304">
        <f>IF(COUNTA(CZ12,CZ14)&gt;0,CZ12+CZ14+ROUNDDOWN((DB11+DB13)/1000,0),"")</f>
        <v>27580</v>
      </c>
      <c r="DA16" s="305"/>
      <c r="DB16" s="305"/>
      <c r="DC16" s="305"/>
      <c r="DD16" s="306"/>
      <c r="DE16" s="312"/>
      <c r="DF16" s="313"/>
      <c r="DG16" s="313"/>
      <c r="DH16" s="313"/>
      <c r="DI16" s="314"/>
      <c r="DJ16" s="301"/>
      <c r="DK16" s="302"/>
      <c r="DL16" s="302"/>
      <c r="DM16" s="302"/>
      <c r="DN16" s="303"/>
      <c r="DO16" s="301"/>
      <c r="DP16" s="302"/>
      <c r="DQ16" s="302"/>
      <c r="DR16" s="302"/>
      <c r="DS16" s="303"/>
      <c r="DT16" s="301"/>
      <c r="DU16" s="302"/>
      <c r="DV16" s="302"/>
      <c r="DW16" s="302"/>
      <c r="DX16" s="303"/>
      <c r="DY16" s="301"/>
      <c r="DZ16" s="302"/>
      <c r="EA16" s="302"/>
      <c r="EB16" s="302"/>
      <c r="EC16" s="303"/>
      <c r="ED16" s="301"/>
      <c r="EE16" s="302"/>
      <c r="EF16" s="302"/>
      <c r="EG16" s="302"/>
      <c r="EH16" s="303"/>
    </row>
    <row r="17" spans="2:148" ht="13.5" customHeight="1">
      <c r="B17" s="61"/>
      <c r="C17" s="83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T17" s="83"/>
      <c r="BU17" s="83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K17" s="56"/>
      <c r="ER17" s="12"/>
    </row>
    <row r="18" spans="2:138" ht="13.5" customHeight="1">
      <c r="B18" s="61"/>
      <c r="C18" s="293" t="s">
        <v>60</v>
      </c>
      <c r="D18" s="78"/>
      <c r="E18" s="78"/>
      <c r="F18" s="78"/>
      <c r="G18" s="78"/>
      <c r="H18" s="294"/>
      <c r="I18" s="186">
        <f>IF(CA18="","",CA18)</f>
        <v>28043</v>
      </c>
      <c r="J18" s="187"/>
      <c r="K18" s="187"/>
      <c r="L18" s="187"/>
      <c r="M18" s="188"/>
      <c r="N18" s="346" t="str">
        <f>CF18</f>
        <v>開票数　Ｂ</v>
      </c>
      <c r="O18" s="78"/>
      <c r="P18" s="78"/>
      <c r="Q18" s="78"/>
      <c r="R18" s="78"/>
      <c r="S18" s="78"/>
      <c r="T18" s="78"/>
      <c r="U18" s="78"/>
      <c r="V18" s="78"/>
      <c r="W18" s="294"/>
      <c r="X18" s="186">
        <f>IF(CP18="","",CP18)</f>
        <v>28043</v>
      </c>
      <c r="Y18" s="187"/>
      <c r="Z18" s="187"/>
      <c r="AA18" s="187"/>
      <c r="AB18" s="188"/>
      <c r="AC18" s="344" t="str">
        <f>CU18</f>
        <v>差引残数　Ａ－Ｂ</v>
      </c>
      <c r="AD18" s="78"/>
      <c r="AE18" s="78"/>
      <c r="AF18" s="78"/>
      <c r="AG18" s="78"/>
      <c r="AH18" s="78"/>
      <c r="AI18" s="78"/>
      <c r="AJ18" s="78"/>
      <c r="AK18" s="78"/>
      <c r="AL18" s="294"/>
      <c r="AM18" s="276">
        <f>IF(DE18=0,"",DE18)</f>
      </c>
      <c r="AN18" s="277"/>
      <c r="AO18" s="277"/>
      <c r="AP18" s="277"/>
      <c r="AQ18" s="278"/>
      <c r="AR18" s="282" t="str">
        <f>DJ18</f>
        <v>進捗率　B/A×100（％）</v>
      </c>
      <c r="AS18" s="282"/>
      <c r="AT18" s="282"/>
      <c r="AU18" s="282"/>
      <c r="AV18" s="282"/>
      <c r="AW18" s="282"/>
      <c r="AX18" s="282"/>
      <c r="AY18" s="282"/>
      <c r="AZ18" s="282"/>
      <c r="BA18" s="283"/>
      <c r="BB18" s="330">
        <f>DT18</f>
        <v>100</v>
      </c>
      <c r="BC18" s="331"/>
      <c r="BD18" s="331"/>
      <c r="BE18" s="331"/>
      <c r="BF18" s="332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T18" s="293" t="s">
        <v>60</v>
      </c>
      <c r="BU18" s="78"/>
      <c r="BV18" s="78"/>
      <c r="BW18" s="78"/>
      <c r="BX18" s="78"/>
      <c r="BY18" s="78"/>
      <c r="BZ18" s="294"/>
      <c r="CA18" s="221">
        <v>28043</v>
      </c>
      <c r="CB18" s="222"/>
      <c r="CC18" s="222"/>
      <c r="CD18" s="222"/>
      <c r="CE18" s="223"/>
      <c r="CF18" s="293" t="s">
        <v>61</v>
      </c>
      <c r="CG18" s="78"/>
      <c r="CH18" s="78"/>
      <c r="CI18" s="78"/>
      <c r="CJ18" s="78"/>
      <c r="CK18" s="78"/>
      <c r="CL18" s="78"/>
      <c r="CM18" s="78"/>
      <c r="CN18" s="78"/>
      <c r="CO18" s="294"/>
      <c r="CP18" s="186">
        <f>IF(AND(ED15="",CZ16=""),0,IF(AND(ED15="",CZ16&lt;&gt;""),CZ16,SUM(DT15:EH16)))</f>
        <v>28043</v>
      </c>
      <c r="CQ18" s="187"/>
      <c r="CR18" s="187"/>
      <c r="CS18" s="187"/>
      <c r="CT18" s="188"/>
      <c r="CU18" s="78" t="s">
        <v>62</v>
      </c>
      <c r="CV18" s="78"/>
      <c r="CW18" s="78"/>
      <c r="CX18" s="78"/>
      <c r="CY18" s="78"/>
      <c r="CZ18" s="78"/>
      <c r="DA18" s="78"/>
      <c r="DB18" s="78"/>
      <c r="DC18" s="78"/>
      <c r="DD18" s="294"/>
      <c r="DE18" s="276">
        <f>CA18-CP18</f>
        <v>0</v>
      </c>
      <c r="DF18" s="277"/>
      <c r="DG18" s="277"/>
      <c r="DH18" s="277"/>
      <c r="DI18" s="278"/>
      <c r="DJ18" s="282" t="s">
        <v>140</v>
      </c>
      <c r="DK18" s="282"/>
      <c r="DL18" s="282"/>
      <c r="DM18" s="282"/>
      <c r="DN18" s="282"/>
      <c r="DO18" s="282"/>
      <c r="DP18" s="282"/>
      <c r="DQ18" s="282"/>
      <c r="DR18" s="282"/>
      <c r="DS18" s="283"/>
      <c r="DT18" s="286">
        <f>IF(ISERROR(CP18/CA18)=TRUE,0,CP18/CA18*100)</f>
        <v>100</v>
      </c>
      <c r="DU18" s="287"/>
      <c r="DV18" s="287"/>
      <c r="DW18" s="287"/>
      <c r="DX18" s="288"/>
      <c r="DY18" s="85"/>
      <c r="DZ18" s="85"/>
      <c r="EA18" s="85"/>
      <c r="EB18" s="85"/>
      <c r="EC18" s="85"/>
      <c r="ED18" s="85"/>
      <c r="EE18" s="85"/>
      <c r="EF18" s="85"/>
      <c r="EG18" s="85"/>
      <c r="EH18" s="85"/>
    </row>
    <row r="19" spans="2:138" ht="13.5" customHeight="1">
      <c r="B19" s="61"/>
      <c r="C19" s="295"/>
      <c r="D19" s="296"/>
      <c r="E19" s="296"/>
      <c r="F19" s="296"/>
      <c r="G19" s="296"/>
      <c r="H19" s="297"/>
      <c r="I19" s="138"/>
      <c r="J19" s="139"/>
      <c r="K19" s="139"/>
      <c r="L19" s="139"/>
      <c r="M19" s="140"/>
      <c r="N19" s="295"/>
      <c r="O19" s="296"/>
      <c r="P19" s="296"/>
      <c r="Q19" s="296"/>
      <c r="R19" s="296"/>
      <c r="S19" s="296"/>
      <c r="T19" s="296"/>
      <c r="U19" s="296"/>
      <c r="V19" s="296"/>
      <c r="W19" s="297"/>
      <c r="X19" s="138"/>
      <c r="Y19" s="139"/>
      <c r="Z19" s="139"/>
      <c r="AA19" s="139"/>
      <c r="AB19" s="140"/>
      <c r="AC19" s="296"/>
      <c r="AD19" s="296"/>
      <c r="AE19" s="296"/>
      <c r="AF19" s="296"/>
      <c r="AG19" s="296"/>
      <c r="AH19" s="296"/>
      <c r="AI19" s="296"/>
      <c r="AJ19" s="296"/>
      <c r="AK19" s="296"/>
      <c r="AL19" s="297"/>
      <c r="AM19" s="279"/>
      <c r="AN19" s="280"/>
      <c r="AO19" s="280"/>
      <c r="AP19" s="280"/>
      <c r="AQ19" s="281"/>
      <c r="AR19" s="284"/>
      <c r="AS19" s="284"/>
      <c r="AT19" s="284"/>
      <c r="AU19" s="284"/>
      <c r="AV19" s="284"/>
      <c r="AW19" s="284"/>
      <c r="AX19" s="284"/>
      <c r="AY19" s="284"/>
      <c r="AZ19" s="284"/>
      <c r="BA19" s="285"/>
      <c r="BB19" s="333"/>
      <c r="BC19" s="334"/>
      <c r="BD19" s="334"/>
      <c r="BE19" s="334"/>
      <c r="BF19" s="33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T19" s="295"/>
      <c r="BU19" s="296"/>
      <c r="BV19" s="296"/>
      <c r="BW19" s="296"/>
      <c r="BX19" s="296"/>
      <c r="BY19" s="296"/>
      <c r="BZ19" s="297"/>
      <c r="CA19" s="209"/>
      <c r="CB19" s="210"/>
      <c r="CC19" s="210"/>
      <c r="CD19" s="210"/>
      <c r="CE19" s="211"/>
      <c r="CF19" s="295"/>
      <c r="CG19" s="296"/>
      <c r="CH19" s="296"/>
      <c r="CI19" s="296"/>
      <c r="CJ19" s="296"/>
      <c r="CK19" s="296"/>
      <c r="CL19" s="296"/>
      <c r="CM19" s="296"/>
      <c r="CN19" s="296"/>
      <c r="CO19" s="297"/>
      <c r="CP19" s="138"/>
      <c r="CQ19" s="139"/>
      <c r="CR19" s="139"/>
      <c r="CS19" s="139"/>
      <c r="CT19" s="140"/>
      <c r="CU19" s="296"/>
      <c r="CV19" s="296"/>
      <c r="CW19" s="296"/>
      <c r="CX19" s="296"/>
      <c r="CY19" s="296"/>
      <c r="CZ19" s="296"/>
      <c r="DA19" s="296"/>
      <c r="DB19" s="296"/>
      <c r="DC19" s="296"/>
      <c r="DD19" s="297"/>
      <c r="DE19" s="279"/>
      <c r="DF19" s="280"/>
      <c r="DG19" s="280"/>
      <c r="DH19" s="280"/>
      <c r="DI19" s="281"/>
      <c r="DJ19" s="284"/>
      <c r="DK19" s="284"/>
      <c r="DL19" s="284"/>
      <c r="DM19" s="284"/>
      <c r="DN19" s="284"/>
      <c r="DO19" s="284"/>
      <c r="DP19" s="284"/>
      <c r="DQ19" s="284"/>
      <c r="DR19" s="284"/>
      <c r="DS19" s="285"/>
      <c r="DT19" s="289"/>
      <c r="DU19" s="290"/>
      <c r="DV19" s="290"/>
      <c r="DW19" s="290"/>
      <c r="DX19" s="291"/>
      <c r="DY19" s="85"/>
      <c r="DZ19" s="85"/>
      <c r="EA19" s="85"/>
      <c r="EB19" s="85"/>
      <c r="EC19" s="85"/>
      <c r="ED19" s="85"/>
      <c r="EE19" s="85"/>
      <c r="EF19" s="85"/>
      <c r="EG19" s="85"/>
      <c r="EH19" s="85"/>
    </row>
    <row r="20" spans="3:184" s="68" customFormat="1" ht="34.5" customHeight="1">
      <c r="C20" s="87"/>
      <c r="D20" s="87"/>
      <c r="E20" s="87"/>
      <c r="F20" s="87"/>
      <c r="G20" s="87"/>
      <c r="H20" s="87"/>
      <c r="I20" s="342">
        <f>CA20</f>
      </c>
      <c r="J20" s="343"/>
      <c r="K20" s="343"/>
      <c r="L20" s="343"/>
      <c r="M20" s="343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329">
        <f>DE20</f>
      </c>
      <c r="AN20" s="329"/>
      <c r="AO20" s="329"/>
      <c r="AP20" s="329"/>
      <c r="AQ20" s="32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329">
        <f>DT20</f>
      </c>
      <c r="BC20" s="329"/>
      <c r="BD20" s="329"/>
      <c r="BE20" s="329"/>
      <c r="BF20" s="329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R20" s="91"/>
      <c r="BS20" s="91"/>
      <c r="BT20" s="87"/>
      <c r="BU20" s="87"/>
      <c r="BV20" s="87"/>
      <c r="BW20" s="87"/>
      <c r="BX20" s="87"/>
      <c r="BY20" s="87"/>
      <c r="BZ20" s="87"/>
      <c r="CA20" s="267">
        <f>IF(CA18=EK15,"",$EJ$2)</f>
      </c>
      <c r="CB20" s="267"/>
      <c r="CC20" s="267"/>
      <c r="CD20" s="267"/>
      <c r="CE20" s="26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92"/>
      <c r="CQ20" s="92"/>
      <c r="CR20" s="92"/>
      <c r="CS20" s="92"/>
      <c r="CT20" s="92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292">
        <f>+CA20</f>
      </c>
      <c r="DF20" s="292"/>
      <c r="DG20" s="292"/>
      <c r="DH20" s="292"/>
      <c r="DI20" s="292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292">
        <f>+CA20</f>
      </c>
      <c r="DU20" s="292"/>
      <c r="DV20" s="292"/>
      <c r="DW20" s="292"/>
      <c r="DX20" s="292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1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</row>
    <row r="21" spans="3:184" s="68" customFormat="1" ht="34.5" customHeight="1">
      <c r="C21" s="87"/>
      <c r="D21" s="87"/>
      <c r="E21" s="87"/>
      <c r="F21" s="87"/>
      <c r="G21" s="87"/>
      <c r="H21" s="87"/>
      <c r="I21" s="93"/>
      <c r="J21" s="94"/>
      <c r="K21" s="94"/>
      <c r="L21" s="94"/>
      <c r="M21" s="94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95"/>
      <c r="AN21" s="95"/>
      <c r="AO21" s="95"/>
      <c r="AP21" s="95"/>
      <c r="AQ21" s="95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95"/>
      <c r="BC21" s="95"/>
      <c r="BD21" s="95"/>
      <c r="BE21" s="95"/>
      <c r="BF21" s="9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R21" s="91"/>
      <c r="BS21" s="91"/>
      <c r="BT21" s="87"/>
      <c r="BU21" s="87"/>
      <c r="BV21" s="87"/>
      <c r="BW21" s="87"/>
      <c r="BX21" s="87"/>
      <c r="BY21" s="87"/>
      <c r="BZ21" s="87"/>
      <c r="CA21" s="96"/>
      <c r="CB21" s="96"/>
      <c r="CC21" s="96"/>
      <c r="CD21" s="96"/>
      <c r="CE21" s="96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92"/>
      <c r="CQ21" s="92"/>
      <c r="CR21" s="92"/>
      <c r="CS21" s="92"/>
      <c r="CT21" s="92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97"/>
      <c r="DF21" s="97"/>
      <c r="DG21" s="97"/>
      <c r="DH21" s="97"/>
      <c r="DI21" s="97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97"/>
      <c r="DU21" s="97"/>
      <c r="DV21" s="97"/>
      <c r="DW21" s="97"/>
      <c r="DX21" s="97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1"/>
      <c r="EJ21" s="11" t="s">
        <v>1</v>
      </c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</row>
    <row r="22" spans="1:151" ht="19.5" customHeight="1">
      <c r="A22" s="116"/>
      <c r="B22" s="61"/>
      <c r="C22" s="61" t="str">
        <f>BT22</f>
        <v>⑧羽咋郡北部選挙区　　定数１人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T22" s="61" t="s">
        <v>160</v>
      </c>
      <c r="BU22" s="61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J22" s="13"/>
      <c r="EK22" s="14"/>
      <c r="EL22" s="135" t="s">
        <v>3</v>
      </c>
      <c r="EM22" s="135"/>
      <c r="EN22" s="135" t="s">
        <v>4</v>
      </c>
      <c r="EO22" s="135"/>
      <c r="EP22" s="135"/>
      <c r="EQ22" s="135"/>
      <c r="ER22" s="15"/>
      <c r="ES22" s="15"/>
      <c r="ET22" s="15"/>
      <c r="EU22" s="190"/>
    </row>
    <row r="23" spans="2:151" ht="18" customHeight="1">
      <c r="B23" s="61"/>
      <c r="C23" s="77"/>
      <c r="D23" s="38">
        <f>BV23</f>
        <v>1</v>
      </c>
      <c r="E23" s="39" t="str">
        <f>BW23</f>
        <v>(</v>
      </c>
      <c r="F23" s="78" t="str">
        <f>IF(BX23="","",BX23)</f>
        <v>無</v>
      </c>
      <c r="G23" s="78"/>
      <c r="H23" s="40" t="str">
        <f>BZ23</f>
        <v>)</v>
      </c>
      <c r="I23" s="38">
        <f>CA23</f>
        <v>2</v>
      </c>
      <c r="J23" s="39" t="str">
        <f>CB23</f>
        <v>(</v>
      </c>
      <c r="K23" s="78" t="str">
        <f>IF(CC23="","",CC23)</f>
        <v>自</v>
      </c>
      <c r="L23" s="78"/>
      <c r="M23" s="40" t="str">
        <f>CE23</f>
        <v>)</v>
      </c>
      <c r="N23" s="38">
        <f>CF23</f>
        <v>3</v>
      </c>
      <c r="O23" s="39" t="str">
        <f>CG23</f>
        <v>(</v>
      </c>
      <c r="P23" s="78">
        <f>IF(CH23="","",CH23)</f>
      </c>
      <c r="Q23" s="78"/>
      <c r="R23" s="40" t="str">
        <f>CJ23</f>
        <v>)</v>
      </c>
      <c r="S23" s="38">
        <f>CK23</f>
        <v>4</v>
      </c>
      <c r="T23" s="39" t="str">
        <f>CL23</f>
        <v>(</v>
      </c>
      <c r="U23" s="78">
        <f>IF(CM23="","",CM23)</f>
      </c>
      <c r="V23" s="78"/>
      <c r="W23" s="40" t="str">
        <f>CO23</f>
        <v>)</v>
      </c>
      <c r="X23" s="38">
        <f>CP23</f>
        <v>5</v>
      </c>
      <c r="Y23" s="39" t="str">
        <f>CQ23</f>
        <v>(</v>
      </c>
      <c r="Z23" s="78">
        <f>IF(CR23="","",CR23)</f>
      </c>
      <c r="AA23" s="78"/>
      <c r="AB23" s="40" t="str">
        <f>CT23</f>
        <v>)</v>
      </c>
      <c r="AC23" s="38">
        <f>CU23</f>
        <v>6</v>
      </c>
      <c r="AD23" s="39" t="str">
        <f>CV23</f>
        <v>(</v>
      </c>
      <c r="AE23" s="78">
        <f>IF(CW23="","",CW23)</f>
      </c>
      <c r="AF23" s="78"/>
      <c r="AG23" s="40" t="str">
        <f>CY23</f>
        <v>)</v>
      </c>
      <c r="AH23" s="258" t="str">
        <f>CZ23</f>
        <v>得　票
総　数</v>
      </c>
      <c r="AI23" s="259"/>
      <c r="AJ23" s="259"/>
      <c r="AK23" s="259"/>
      <c r="AL23" s="260"/>
      <c r="AM23" s="248" t="str">
        <f>DE23</f>
        <v>按分の際
切り捨て
られた数</v>
      </c>
      <c r="AN23" s="268"/>
      <c r="AO23" s="268"/>
      <c r="AP23" s="268"/>
      <c r="AQ23" s="269"/>
      <c r="AR23" s="248" t="str">
        <f>DJ23</f>
        <v>有　 効
投票数</v>
      </c>
      <c r="AS23" s="249"/>
      <c r="AT23" s="249"/>
      <c r="AU23" s="249"/>
      <c r="AV23" s="250"/>
      <c r="AW23" s="248" t="str">
        <f>DO23</f>
        <v>無　 効
投票数</v>
      </c>
      <c r="AX23" s="249"/>
      <c r="AY23" s="249"/>
      <c r="AZ23" s="249"/>
      <c r="BA23" s="250"/>
      <c r="BB23" s="248" t="str">
        <f>DT23</f>
        <v>投　 票
総　 数</v>
      </c>
      <c r="BC23" s="249"/>
      <c r="BD23" s="249"/>
      <c r="BE23" s="249"/>
      <c r="BF23" s="250"/>
      <c r="BG23" s="248" t="str">
        <f>DY23</f>
        <v>不受理</v>
      </c>
      <c r="BH23" s="249"/>
      <c r="BI23" s="249"/>
      <c r="BJ23" s="249"/>
      <c r="BK23" s="250"/>
      <c r="BL23" s="248" t="str">
        <f>ED23</f>
        <v>不足</v>
      </c>
      <c r="BM23" s="249"/>
      <c r="BN23" s="249"/>
      <c r="BO23" s="249"/>
      <c r="BP23" s="250"/>
      <c r="BT23" s="77"/>
      <c r="BU23" s="77"/>
      <c r="BV23" s="38">
        <v>1</v>
      </c>
      <c r="BW23" s="39" t="s">
        <v>180</v>
      </c>
      <c r="BX23" s="191" t="s">
        <v>19</v>
      </c>
      <c r="BY23" s="191"/>
      <c r="BZ23" s="40" t="s">
        <v>67</v>
      </c>
      <c r="CA23" s="38">
        <v>2</v>
      </c>
      <c r="CB23" s="39" t="s">
        <v>68</v>
      </c>
      <c r="CC23" s="191" t="s">
        <v>20</v>
      </c>
      <c r="CD23" s="191"/>
      <c r="CE23" s="40" t="s">
        <v>69</v>
      </c>
      <c r="CF23" s="38">
        <v>3</v>
      </c>
      <c r="CG23" s="39" t="s">
        <v>70</v>
      </c>
      <c r="CH23" s="191"/>
      <c r="CI23" s="191"/>
      <c r="CJ23" s="40" t="s">
        <v>69</v>
      </c>
      <c r="CK23" s="38">
        <v>4</v>
      </c>
      <c r="CL23" s="39" t="s">
        <v>70</v>
      </c>
      <c r="CM23" s="191"/>
      <c r="CN23" s="191"/>
      <c r="CO23" s="40" t="s">
        <v>69</v>
      </c>
      <c r="CP23" s="38">
        <v>5</v>
      </c>
      <c r="CQ23" s="39" t="s">
        <v>70</v>
      </c>
      <c r="CR23" s="257"/>
      <c r="CS23" s="257"/>
      <c r="CT23" s="40" t="s">
        <v>69</v>
      </c>
      <c r="CU23" s="38">
        <v>6</v>
      </c>
      <c r="CV23" s="39" t="s">
        <v>70</v>
      </c>
      <c r="CW23" s="257"/>
      <c r="CX23" s="257"/>
      <c r="CY23" s="40" t="s">
        <v>69</v>
      </c>
      <c r="CZ23" s="258" t="s">
        <v>95</v>
      </c>
      <c r="DA23" s="259"/>
      <c r="DB23" s="259"/>
      <c r="DC23" s="259"/>
      <c r="DD23" s="260"/>
      <c r="DE23" s="248" t="s">
        <v>51</v>
      </c>
      <c r="DF23" s="268"/>
      <c r="DG23" s="268"/>
      <c r="DH23" s="268"/>
      <c r="DI23" s="269"/>
      <c r="DJ23" s="248" t="s">
        <v>96</v>
      </c>
      <c r="DK23" s="249"/>
      <c r="DL23" s="249"/>
      <c r="DM23" s="249"/>
      <c r="DN23" s="250"/>
      <c r="DO23" s="248" t="s">
        <v>97</v>
      </c>
      <c r="DP23" s="249"/>
      <c r="DQ23" s="249"/>
      <c r="DR23" s="249"/>
      <c r="DS23" s="250"/>
      <c r="DT23" s="248" t="s">
        <v>98</v>
      </c>
      <c r="DU23" s="249"/>
      <c r="DV23" s="249"/>
      <c r="DW23" s="249"/>
      <c r="DX23" s="250"/>
      <c r="DY23" s="248" t="s">
        <v>52</v>
      </c>
      <c r="DZ23" s="249"/>
      <c r="EA23" s="249"/>
      <c r="EB23" s="249"/>
      <c r="EC23" s="250"/>
      <c r="ED23" s="248" t="s">
        <v>99</v>
      </c>
      <c r="EE23" s="249"/>
      <c r="EF23" s="249"/>
      <c r="EG23" s="249"/>
      <c r="EH23" s="250"/>
      <c r="EJ23" s="192" t="s">
        <v>5</v>
      </c>
      <c r="EK23" s="193" t="s">
        <v>6</v>
      </c>
      <c r="EL23" s="189" t="s">
        <v>7</v>
      </c>
      <c r="EM23" s="189" t="s">
        <v>8</v>
      </c>
      <c r="EN23" s="189" t="s">
        <v>9</v>
      </c>
      <c r="EO23" s="189" t="s">
        <v>10</v>
      </c>
      <c r="EP23" s="189" t="s">
        <v>11</v>
      </c>
      <c r="EQ23" s="189" t="s">
        <v>12</v>
      </c>
      <c r="ER23" s="189" t="s">
        <v>3</v>
      </c>
      <c r="ES23" s="189" t="s">
        <v>4</v>
      </c>
      <c r="ET23" s="190"/>
      <c r="EU23" s="190"/>
    </row>
    <row r="24" spans="2:184" ht="15" customHeight="1">
      <c r="B24" s="61"/>
      <c r="C24" s="81"/>
      <c r="D24" s="49" t="str">
        <f>IF(BV24="","",BV24)</f>
        <v>石田 忠夫</v>
      </c>
      <c r="E24" s="150"/>
      <c r="F24" s="150"/>
      <c r="G24" s="150"/>
      <c r="H24" s="147"/>
      <c r="I24" s="49" t="str">
        <f>IF(CA24="","",CA24)</f>
        <v>小　泉</v>
      </c>
      <c r="J24" s="150"/>
      <c r="K24" s="150"/>
      <c r="L24" s="150"/>
      <c r="M24" s="147"/>
      <c r="N24" s="49">
        <f>IF(CF24="","",CF24)</f>
      </c>
      <c r="O24" s="150"/>
      <c r="P24" s="150"/>
      <c r="Q24" s="150"/>
      <c r="R24" s="147"/>
      <c r="S24" s="49">
        <f>IF(CK24="","",CK24)</f>
      </c>
      <c r="T24" s="150"/>
      <c r="U24" s="150"/>
      <c r="V24" s="150"/>
      <c r="W24" s="147"/>
      <c r="X24" s="49">
        <f>IF(CP24="","",CP24)</f>
      </c>
      <c r="Y24" s="150"/>
      <c r="Z24" s="150"/>
      <c r="AA24" s="150"/>
      <c r="AB24" s="147"/>
      <c r="AC24" s="49">
        <f>IF(CU24="","",CU24)</f>
      </c>
      <c r="AD24" s="150"/>
      <c r="AE24" s="150"/>
      <c r="AF24" s="150"/>
      <c r="AG24" s="147"/>
      <c r="AH24" s="261"/>
      <c r="AI24" s="262"/>
      <c r="AJ24" s="262"/>
      <c r="AK24" s="262"/>
      <c r="AL24" s="263"/>
      <c r="AM24" s="270"/>
      <c r="AN24" s="271"/>
      <c r="AO24" s="271"/>
      <c r="AP24" s="271"/>
      <c r="AQ24" s="272"/>
      <c r="AR24" s="251"/>
      <c r="AS24" s="252"/>
      <c r="AT24" s="252"/>
      <c r="AU24" s="252"/>
      <c r="AV24" s="253"/>
      <c r="AW24" s="251"/>
      <c r="AX24" s="252"/>
      <c r="AY24" s="252"/>
      <c r="AZ24" s="252"/>
      <c r="BA24" s="253"/>
      <c r="BB24" s="251"/>
      <c r="BC24" s="252"/>
      <c r="BD24" s="252"/>
      <c r="BE24" s="252"/>
      <c r="BF24" s="253"/>
      <c r="BG24" s="251"/>
      <c r="BH24" s="252"/>
      <c r="BI24" s="252"/>
      <c r="BJ24" s="252"/>
      <c r="BK24" s="253"/>
      <c r="BL24" s="251"/>
      <c r="BM24" s="252"/>
      <c r="BN24" s="252"/>
      <c r="BO24" s="252"/>
      <c r="BP24" s="253"/>
      <c r="BT24" s="81"/>
      <c r="BU24" s="81"/>
      <c r="BV24" s="199" t="s">
        <v>161</v>
      </c>
      <c r="BW24" s="200"/>
      <c r="BX24" s="200"/>
      <c r="BY24" s="200"/>
      <c r="BZ24" s="201"/>
      <c r="CA24" s="199" t="s">
        <v>162</v>
      </c>
      <c r="CB24" s="200"/>
      <c r="CC24" s="200"/>
      <c r="CD24" s="200"/>
      <c r="CE24" s="201"/>
      <c r="CF24" s="199"/>
      <c r="CG24" s="200"/>
      <c r="CH24" s="200"/>
      <c r="CI24" s="200"/>
      <c r="CJ24" s="201"/>
      <c r="CK24" s="199"/>
      <c r="CL24" s="200"/>
      <c r="CM24" s="200"/>
      <c r="CN24" s="200"/>
      <c r="CO24" s="201"/>
      <c r="CP24" s="199"/>
      <c r="CQ24" s="200"/>
      <c r="CR24" s="200"/>
      <c r="CS24" s="200"/>
      <c r="CT24" s="201"/>
      <c r="CU24" s="199"/>
      <c r="CV24" s="200"/>
      <c r="CW24" s="200"/>
      <c r="CX24" s="200"/>
      <c r="CY24" s="201"/>
      <c r="CZ24" s="261"/>
      <c r="DA24" s="262"/>
      <c r="DB24" s="262"/>
      <c r="DC24" s="262"/>
      <c r="DD24" s="263"/>
      <c r="DE24" s="270"/>
      <c r="DF24" s="271"/>
      <c r="DG24" s="271"/>
      <c r="DH24" s="271"/>
      <c r="DI24" s="272"/>
      <c r="DJ24" s="251"/>
      <c r="DK24" s="252"/>
      <c r="DL24" s="252"/>
      <c r="DM24" s="252"/>
      <c r="DN24" s="253"/>
      <c r="DO24" s="251"/>
      <c r="DP24" s="252"/>
      <c r="DQ24" s="252"/>
      <c r="DR24" s="252"/>
      <c r="DS24" s="253"/>
      <c r="DT24" s="251"/>
      <c r="DU24" s="252"/>
      <c r="DV24" s="252"/>
      <c r="DW24" s="252"/>
      <c r="DX24" s="253"/>
      <c r="DY24" s="251"/>
      <c r="DZ24" s="252"/>
      <c r="EA24" s="252"/>
      <c r="EB24" s="252"/>
      <c r="EC24" s="253"/>
      <c r="ED24" s="251"/>
      <c r="EE24" s="252"/>
      <c r="EF24" s="252"/>
      <c r="EG24" s="252"/>
      <c r="EH24" s="253"/>
      <c r="EJ24" s="192"/>
      <c r="EK24" s="194"/>
      <c r="EL24" s="189"/>
      <c r="EM24" s="189"/>
      <c r="EN24" s="189"/>
      <c r="EO24" s="189"/>
      <c r="EP24" s="189"/>
      <c r="EQ24" s="189"/>
      <c r="ER24" s="189"/>
      <c r="ES24" s="189"/>
      <c r="ET24" s="190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</row>
    <row r="25" spans="2:150" ht="15" customHeight="1">
      <c r="B25" s="61"/>
      <c r="C25" s="82"/>
      <c r="D25" s="141">
        <f>IF(BV25="","",BV25)</f>
      </c>
      <c r="E25" s="142"/>
      <c r="F25" s="142"/>
      <c r="G25" s="142"/>
      <c r="H25" s="143"/>
      <c r="I25" s="141" t="str">
        <f>IF(CA25="","",CA25)</f>
        <v>まさる</v>
      </c>
      <c r="J25" s="142"/>
      <c r="K25" s="142"/>
      <c r="L25" s="142"/>
      <c r="M25" s="143"/>
      <c r="N25" s="141">
        <f>IF(CF25="","",CF25)</f>
      </c>
      <c r="O25" s="142"/>
      <c r="P25" s="142"/>
      <c r="Q25" s="142"/>
      <c r="R25" s="143"/>
      <c r="S25" s="141">
        <f>IF(CK25="","",CK25)</f>
      </c>
      <c r="T25" s="142"/>
      <c r="U25" s="142"/>
      <c r="V25" s="142"/>
      <c r="W25" s="143"/>
      <c r="X25" s="141">
        <f>IF(CP25="","",CP25)</f>
      </c>
      <c r="Y25" s="142"/>
      <c r="Z25" s="142"/>
      <c r="AA25" s="142"/>
      <c r="AB25" s="143"/>
      <c r="AC25" s="141">
        <f>IF(CU25="","",CU25)</f>
      </c>
      <c r="AD25" s="142"/>
      <c r="AE25" s="142"/>
      <c r="AF25" s="142"/>
      <c r="AG25" s="143"/>
      <c r="AH25" s="264"/>
      <c r="AI25" s="265"/>
      <c r="AJ25" s="265"/>
      <c r="AK25" s="265"/>
      <c r="AL25" s="266"/>
      <c r="AM25" s="273"/>
      <c r="AN25" s="274"/>
      <c r="AO25" s="274"/>
      <c r="AP25" s="274"/>
      <c r="AQ25" s="275"/>
      <c r="AR25" s="254"/>
      <c r="AS25" s="255"/>
      <c r="AT25" s="255"/>
      <c r="AU25" s="255"/>
      <c r="AV25" s="256"/>
      <c r="AW25" s="254"/>
      <c r="AX25" s="255"/>
      <c r="AY25" s="255"/>
      <c r="AZ25" s="255"/>
      <c r="BA25" s="256"/>
      <c r="BB25" s="254"/>
      <c r="BC25" s="255"/>
      <c r="BD25" s="255"/>
      <c r="BE25" s="255"/>
      <c r="BF25" s="256"/>
      <c r="BG25" s="254"/>
      <c r="BH25" s="255"/>
      <c r="BI25" s="255"/>
      <c r="BJ25" s="255"/>
      <c r="BK25" s="256"/>
      <c r="BL25" s="254"/>
      <c r="BM25" s="255"/>
      <c r="BN25" s="255"/>
      <c r="BO25" s="255"/>
      <c r="BP25" s="256"/>
      <c r="BT25" s="82"/>
      <c r="BU25" s="82"/>
      <c r="BV25" s="202"/>
      <c r="BW25" s="203"/>
      <c r="BX25" s="203"/>
      <c r="BY25" s="203"/>
      <c r="BZ25" s="204"/>
      <c r="CA25" s="202" t="s">
        <v>163</v>
      </c>
      <c r="CB25" s="203"/>
      <c r="CC25" s="203"/>
      <c r="CD25" s="203"/>
      <c r="CE25" s="204"/>
      <c r="CF25" s="202"/>
      <c r="CG25" s="203"/>
      <c r="CH25" s="203"/>
      <c r="CI25" s="203"/>
      <c r="CJ25" s="204"/>
      <c r="CK25" s="202"/>
      <c r="CL25" s="203"/>
      <c r="CM25" s="203"/>
      <c r="CN25" s="203"/>
      <c r="CO25" s="204"/>
      <c r="CP25" s="202"/>
      <c r="CQ25" s="203"/>
      <c r="CR25" s="203"/>
      <c r="CS25" s="203"/>
      <c r="CT25" s="204"/>
      <c r="CU25" s="202"/>
      <c r="CV25" s="203"/>
      <c r="CW25" s="203"/>
      <c r="CX25" s="203"/>
      <c r="CY25" s="204"/>
      <c r="CZ25" s="264"/>
      <c r="DA25" s="265"/>
      <c r="DB25" s="265"/>
      <c r="DC25" s="265"/>
      <c r="DD25" s="266"/>
      <c r="DE25" s="273"/>
      <c r="DF25" s="274"/>
      <c r="DG25" s="274"/>
      <c r="DH25" s="274"/>
      <c r="DI25" s="275"/>
      <c r="DJ25" s="254"/>
      <c r="DK25" s="255"/>
      <c r="DL25" s="255"/>
      <c r="DM25" s="255"/>
      <c r="DN25" s="256"/>
      <c r="DO25" s="254"/>
      <c r="DP25" s="255"/>
      <c r="DQ25" s="255"/>
      <c r="DR25" s="255"/>
      <c r="DS25" s="256"/>
      <c r="DT25" s="254"/>
      <c r="DU25" s="255"/>
      <c r="DV25" s="255"/>
      <c r="DW25" s="255"/>
      <c r="DX25" s="256"/>
      <c r="DY25" s="254"/>
      <c r="DZ25" s="255"/>
      <c r="EA25" s="255"/>
      <c r="EB25" s="255"/>
      <c r="EC25" s="256"/>
      <c r="ED25" s="254"/>
      <c r="EE25" s="255"/>
      <c r="EF25" s="255"/>
      <c r="EG25" s="255"/>
      <c r="EH25" s="256"/>
      <c r="EJ25" s="192"/>
      <c r="EK25" s="195"/>
      <c r="EL25" s="189"/>
      <c r="EM25" s="189"/>
      <c r="EN25" s="189"/>
      <c r="EO25" s="189"/>
      <c r="EP25" s="189"/>
      <c r="EQ25" s="189"/>
      <c r="ER25" s="189"/>
      <c r="ES25" s="189"/>
      <c r="ET25" s="190"/>
    </row>
    <row r="26" spans="2:151" ht="18" customHeight="1">
      <c r="B26" s="320">
        <f>BS26</f>
      </c>
      <c r="C26" s="315" t="str">
        <f>BT26</f>
        <v>志 賀 町</v>
      </c>
      <c r="D26" s="136"/>
      <c r="E26" s="137"/>
      <c r="F26" s="148">
        <f>IF(BX26="","",BX26)</f>
      </c>
      <c r="G26" s="148"/>
      <c r="H26" s="149"/>
      <c r="I26" s="136"/>
      <c r="J26" s="137"/>
      <c r="K26" s="148">
        <f>IF(CC26="","",CC26)</f>
      </c>
      <c r="L26" s="148"/>
      <c r="M26" s="149"/>
      <c r="N26" s="136"/>
      <c r="O26" s="137"/>
      <c r="P26" s="148">
        <f>IF(CH26="","",CH26)</f>
      </c>
      <c r="Q26" s="148"/>
      <c r="R26" s="149"/>
      <c r="S26" s="136"/>
      <c r="T26" s="137"/>
      <c r="U26" s="148">
        <f>IF(CM26="","",CM26)</f>
      </c>
      <c r="V26" s="148"/>
      <c r="W26" s="149"/>
      <c r="X26" s="136"/>
      <c r="Y26" s="137"/>
      <c r="Z26" s="148">
        <f>IF(CR26="","",CR26)</f>
      </c>
      <c r="AA26" s="148"/>
      <c r="AB26" s="149"/>
      <c r="AC26" s="136"/>
      <c r="AD26" s="137"/>
      <c r="AE26" s="148">
        <f>IF(CW26="","",CW26)</f>
      </c>
      <c r="AF26" s="148"/>
      <c r="AG26" s="149"/>
      <c r="AH26" s="136"/>
      <c r="AI26" s="137"/>
      <c r="AJ26" s="148">
        <f>IF(DB26="","",DB26)</f>
      </c>
      <c r="AK26" s="148"/>
      <c r="AL26" s="149"/>
      <c r="AM26" s="336">
        <f>IF(DE26="","",DE26)</f>
        <v>0</v>
      </c>
      <c r="AN26" s="337"/>
      <c r="AO26" s="337"/>
      <c r="AP26" s="337"/>
      <c r="AQ26" s="338"/>
      <c r="AR26" s="322">
        <f>IF(DJ26="","",DJ26)</f>
        <v>17337</v>
      </c>
      <c r="AS26" s="323"/>
      <c r="AT26" s="323"/>
      <c r="AU26" s="323"/>
      <c r="AV26" s="324"/>
      <c r="AW26" s="322">
        <f>IF(DO26="","",DO26)</f>
        <v>117</v>
      </c>
      <c r="AX26" s="323"/>
      <c r="AY26" s="323"/>
      <c r="AZ26" s="323"/>
      <c r="BA26" s="324"/>
      <c r="BB26" s="322">
        <f>IF(DT26="","",DT26)</f>
        <v>17454</v>
      </c>
      <c r="BC26" s="323"/>
      <c r="BD26" s="323"/>
      <c r="BE26" s="323"/>
      <c r="BF26" s="324"/>
      <c r="BG26" s="322">
        <f>IF(DY26="","",DY26)</f>
        <v>0</v>
      </c>
      <c r="BH26" s="323"/>
      <c r="BI26" s="323"/>
      <c r="BJ26" s="323"/>
      <c r="BK26" s="324"/>
      <c r="BL26" s="322">
        <f>IF(ED26="","",ED26)</f>
        <v>1</v>
      </c>
      <c r="BM26" s="323"/>
      <c r="BN26" s="323"/>
      <c r="BO26" s="323"/>
      <c r="BP26" s="324"/>
      <c r="BR26" s="135" t="str">
        <f>IF(COUNTA(BU26:EH27)=0,"",IF(COUNTA(BV26:EH27)=0,$EK$1,IF(COUNTA(BU26)=0,$EK$1,IF(AND(ER26=0,COUNTA(DE26:EH27)=0),$EJ$1,IF(AND(ES26=0,COUNTA(DE26:EH27)=6),$EJ$1,$EK$1)))))</f>
        <v>OK</v>
      </c>
      <c r="BS26" s="241">
        <f>IF($BT$1=7,EU26,"")</f>
      </c>
      <c r="BT26" s="315" t="s">
        <v>164</v>
      </c>
      <c r="BU26" s="175">
        <v>15</v>
      </c>
      <c r="BV26" s="205"/>
      <c r="BW26" s="206"/>
      <c r="BX26" s="207"/>
      <c r="BY26" s="207"/>
      <c r="BZ26" s="208"/>
      <c r="CA26" s="205"/>
      <c r="CB26" s="206"/>
      <c r="CC26" s="207"/>
      <c r="CD26" s="207"/>
      <c r="CE26" s="208"/>
      <c r="CF26" s="205"/>
      <c r="CG26" s="206"/>
      <c r="CH26" s="207"/>
      <c r="CI26" s="207"/>
      <c r="CJ26" s="208"/>
      <c r="CK26" s="205"/>
      <c r="CL26" s="206"/>
      <c r="CM26" s="207"/>
      <c r="CN26" s="207"/>
      <c r="CO26" s="208"/>
      <c r="CP26" s="205"/>
      <c r="CQ26" s="206"/>
      <c r="CR26" s="207"/>
      <c r="CS26" s="207"/>
      <c r="CT26" s="208"/>
      <c r="CU26" s="205"/>
      <c r="CV26" s="206"/>
      <c r="CW26" s="207"/>
      <c r="CX26" s="207"/>
      <c r="CY26" s="208"/>
      <c r="CZ26" s="205"/>
      <c r="DA26" s="206"/>
      <c r="DB26" s="207"/>
      <c r="DC26" s="207"/>
      <c r="DD26" s="208"/>
      <c r="DE26" s="230">
        <v>0</v>
      </c>
      <c r="DF26" s="231"/>
      <c r="DG26" s="231"/>
      <c r="DH26" s="231"/>
      <c r="DI26" s="232"/>
      <c r="DJ26" s="242">
        <v>17337</v>
      </c>
      <c r="DK26" s="243"/>
      <c r="DL26" s="243"/>
      <c r="DM26" s="243"/>
      <c r="DN26" s="244"/>
      <c r="DO26" s="242">
        <v>117</v>
      </c>
      <c r="DP26" s="243"/>
      <c r="DQ26" s="243"/>
      <c r="DR26" s="243"/>
      <c r="DS26" s="244"/>
      <c r="DT26" s="242">
        <v>17454</v>
      </c>
      <c r="DU26" s="243"/>
      <c r="DV26" s="243"/>
      <c r="DW26" s="243"/>
      <c r="DX26" s="244"/>
      <c r="DY26" s="242">
        <v>0</v>
      </c>
      <c r="DZ26" s="243"/>
      <c r="EA26" s="243"/>
      <c r="EB26" s="243"/>
      <c r="EC26" s="244"/>
      <c r="ED26" s="242">
        <v>1</v>
      </c>
      <c r="EE26" s="243"/>
      <c r="EF26" s="243"/>
      <c r="EG26" s="243"/>
      <c r="EH26" s="244"/>
      <c r="EJ26" s="29">
        <v>15</v>
      </c>
      <c r="EK26" s="30">
        <v>17455</v>
      </c>
      <c r="EL26" s="31">
        <f>+BU26-EJ26</f>
        <v>0</v>
      </c>
      <c r="EM26" s="32">
        <f>SUM(BV27:CY27)-CZ27+(SUM(BV26:CY26)-DB26)/1000</f>
        <v>0</v>
      </c>
      <c r="EN26" s="33">
        <f>SUM(BV26:CY26)/1000+DE26-EJ22</f>
        <v>0</v>
      </c>
      <c r="EO26" s="31">
        <f>DB26/1000+CZ27+DE26-DJ26</f>
        <v>0</v>
      </c>
      <c r="EP26" s="31">
        <f>SUM(DJ26:DS27)-DT26</f>
        <v>0</v>
      </c>
      <c r="EQ26" s="31">
        <f>+DT26+DY26+ED26-EK26</f>
        <v>0</v>
      </c>
      <c r="ER26" s="12">
        <f>IF(AND(COUNTA(DE26:EH27)=0,COUNTIF(EL26:EM26,"&lt;&gt;0")=0),0,1)</f>
        <v>1</v>
      </c>
      <c r="ES26" s="12">
        <f>IF(COUNTIF(EL26:EQ26,"&lt;&gt;0")=0,0,1)</f>
        <v>0</v>
      </c>
      <c r="ET26" s="12" t="str">
        <f>IF(AND(ES26=0,EK26&lt;&gt;0),$ES$2,$ET$2)</f>
        <v>確</v>
      </c>
      <c r="EU26" s="12" t="str">
        <f>IF(ET26=$ES$2,$ES$2,"")</f>
        <v>確</v>
      </c>
    </row>
    <row r="27" spans="2:148" ht="18" customHeight="1">
      <c r="B27" s="320"/>
      <c r="C27" s="316"/>
      <c r="D27" s="138">
        <f>IF(BV27="","",BV27)</f>
        <v>8709</v>
      </c>
      <c r="E27" s="139"/>
      <c r="F27" s="139"/>
      <c r="G27" s="139"/>
      <c r="H27" s="140"/>
      <c r="I27" s="138">
        <f>IF(CA27="","",CA27)</f>
        <v>8628</v>
      </c>
      <c r="J27" s="139"/>
      <c r="K27" s="139"/>
      <c r="L27" s="139"/>
      <c r="M27" s="140"/>
      <c r="N27" s="138">
        <f>IF(CF27="","",CF27)</f>
      </c>
      <c r="O27" s="139"/>
      <c r="P27" s="139"/>
      <c r="Q27" s="139"/>
      <c r="R27" s="140"/>
      <c r="S27" s="138">
        <f>IF(CK27="","",CK27)</f>
      </c>
      <c r="T27" s="139"/>
      <c r="U27" s="139"/>
      <c r="V27" s="139"/>
      <c r="W27" s="140"/>
      <c r="X27" s="138">
        <f>IF(CP27="","",CP27)</f>
      </c>
      <c r="Y27" s="139"/>
      <c r="Z27" s="139"/>
      <c r="AA27" s="139"/>
      <c r="AB27" s="140"/>
      <c r="AC27" s="138">
        <f>IF(CU27="","",CU27)</f>
      </c>
      <c r="AD27" s="139"/>
      <c r="AE27" s="139"/>
      <c r="AF27" s="139"/>
      <c r="AG27" s="140"/>
      <c r="AH27" s="138">
        <f>IF(CZ27="","",CZ27)</f>
        <v>17337</v>
      </c>
      <c r="AI27" s="139"/>
      <c r="AJ27" s="139"/>
      <c r="AK27" s="139"/>
      <c r="AL27" s="140"/>
      <c r="AM27" s="339"/>
      <c r="AN27" s="340"/>
      <c r="AO27" s="340"/>
      <c r="AP27" s="340"/>
      <c r="AQ27" s="341"/>
      <c r="AR27" s="325"/>
      <c r="AS27" s="326"/>
      <c r="AT27" s="326"/>
      <c r="AU27" s="326"/>
      <c r="AV27" s="327"/>
      <c r="AW27" s="325"/>
      <c r="AX27" s="326"/>
      <c r="AY27" s="326"/>
      <c r="AZ27" s="326"/>
      <c r="BA27" s="327"/>
      <c r="BB27" s="325"/>
      <c r="BC27" s="326"/>
      <c r="BD27" s="326"/>
      <c r="BE27" s="326"/>
      <c r="BF27" s="327"/>
      <c r="BG27" s="325"/>
      <c r="BH27" s="326"/>
      <c r="BI27" s="326"/>
      <c r="BJ27" s="326"/>
      <c r="BK27" s="327"/>
      <c r="BL27" s="325"/>
      <c r="BM27" s="326"/>
      <c r="BN27" s="326"/>
      <c r="BO27" s="326"/>
      <c r="BP27" s="327"/>
      <c r="BR27" s="135"/>
      <c r="BS27" s="241"/>
      <c r="BT27" s="316"/>
      <c r="BU27" s="176"/>
      <c r="BV27" s="209">
        <v>8709</v>
      </c>
      <c r="BW27" s="210"/>
      <c r="BX27" s="210"/>
      <c r="BY27" s="210"/>
      <c r="BZ27" s="211"/>
      <c r="CA27" s="209">
        <v>8628</v>
      </c>
      <c r="CB27" s="210"/>
      <c r="CC27" s="210"/>
      <c r="CD27" s="210"/>
      <c r="CE27" s="211"/>
      <c r="CF27" s="209"/>
      <c r="CG27" s="210"/>
      <c r="CH27" s="210"/>
      <c r="CI27" s="210"/>
      <c r="CJ27" s="211"/>
      <c r="CK27" s="209"/>
      <c r="CL27" s="210"/>
      <c r="CM27" s="210"/>
      <c r="CN27" s="210"/>
      <c r="CO27" s="211"/>
      <c r="CP27" s="209"/>
      <c r="CQ27" s="210"/>
      <c r="CR27" s="210"/>
      <c r="CS27" s="210"/>
      <c r="CT27" s="211"/>
      <c r="CU27" s="209"/>
      <c r="CV27" s="210"/>
      <c r="CW27" s="210"/>
      <c r="CX27" s="210"/>
      <c r="CY27" s="211"/>
      <c r="CZ27" s="209">
        <v>17337</v>
      </c>
      <c r="DA27" s="210"/>
      <c r="DB27" s="210"/>
      <c r="DC27" s="210"/>
      <c r="DD27" s="211"/>
      <c r="DE27" s="233"/>
      <c r="DF27" s="234"/>
      <c r="DG27" s="234"/>
      <c r="DH27" s="234"/>
      <c r="DI27" s="235"/>
      <c r="DJ27" s="245"/>
      <c r="DK27" s="246"/>
      <c r="DL27" s="246"/>
      <c r="DM27" s="246"/>
      <c r="DN27" s="247"/>
      <c r="DO27" s="245"/>
      <c r="DP27" s="246"/>
      <c r="DQ27" s="246"/>
      <c r="DR27" s="246"/>
      <c r="DS27" s="247"/>
      <c r="DT27" s="245"/>
      <c r="DU27" s="246"/>
      <c r="DV27" s="246"/>
      <c r="DW27" s="246"/>
      <c r="DX27" s="247"/>
      <c r="DY27" s="245"/>
      <c r="DZ27" s="246"/>
      <c r="EA27" s="246"/>
      <c r="EB27" s="246"/>
      <c r="EC27" s="247"/>
      <c r="ED27" s="245"/>
      <c r="EE27" s="246"/>
      <c r="EF27" s="246"/>
      <c r="EG27" s="246"/>
      <c r="EH27" s="247"/>
      <c r="EJ27" s="35"/>
      <c r="EK27" s="35"/>
      <c r="EL27" s="31"/>
      <c r="EM27" s="32"/>
      <c r="EN27" s="32"/>
      <c r="EO27" s="31"/>
      <c r="EP27" s="31"/>
      <c r="EQ27" s="31"/>
      <c r="ER27" s="12"/>
    </row>
    <row r="28" spans="3:148" ht="13.5" customHeight="1">
      <c r="C28" s="83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T28" s="83"/>
      <c r="BU28" s="83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J28" s="12">
        <f>COUNTA(EJ26)</f>
        <v>1</v>
      </c>
      <c r="EK28" s="56">
        <f>IF(COUNTA(EK26:EK27)=EJ28,SUM(EK26:EK27),"")</f>
        <v>17455</v>
      </c>
      <c r="ER28" s="12"/>
    </row>
    <row r="29" spans="3:148" ht="13.5" customHeight="1">
      <c r="C29" s="293" t="s">
        <v>60</v>
      </c>
      <c r="D29" s="78"/>
      <c r="E29" s="78"/>
      <c r="F29" s="78"/>
      <c r="G29" s="78"/>
      <c r="H29" s="294"/>
      <c r="I29" s="186">
        <f>IF(CA29="","",CA29)</f>
        <v>17455</v>
      </c>
      <c r="J29" s="187"/>
      <c r="K29" s="187"/>
      <c r="L29" s="187"/>
      <c r="M29" s="188"/>
      <c r="N29" s="346" t="str">
        <f>CF29</f>
        <v>開票数　Ｂ</v>
      </c>
      <c r="O29" s="78"/>
      <c r="P29" s="78"/>
      <c r="Q29" s="78"/>
      <c r="R29" s="78"/>
      <c r="S29" s="78"/>
      <c r="T29" s="78"/>
      <c r="U29" s="78"/>
      <c r="V29" s="78"/>
      <c r="W29" s="294"/>
      <c r="X29" s="186">
        <f>IF(CP29="","",CP29)</f>
        <v>17455</v>
      </c>
      <c r="Y29" s="187"/>
      <c r="Z29" s="187"/>
      <c r="AA29" s="187"/>
      <c r="AB29" s="188"/>
      <c r="AC29" s="344" t="str">
        <f>CU29</f>
        <v>差引残数　Ａ－Ｂ</v>
      </c>
      <c r="AD29" s="78"/>
      <c r="AE29" s="78"/>
      <c r="AF29" s="78"/>
      <c r="AG29" s="78"/>
      <c r="AH29" s="78"/>
      <c r="AI29" s="78"/>
      <c r="AJ29" s="78"/>
      <c r="AK29" s="78"/>
      <c r="AL29" s="294"/>
      <c r="AM29" s="276">
        <f>IF(DE29=0,"",DE29)</f>
      </c>
      <c r="AN29" s="277"/>
      <c r="AO29" s="277"/>
      <c r="AP29" s="277"/>
      <c r="AQ29" s="278"/>
      <c r="AR29" s="282" t="str">
        <f>DJ29</f>
        <v>進捗率　B/A×100（％）</v>
      </c>
      <c r="AS29" s="282"/>
      <c r="AT29" s="282"/>
      <c r="AU29" s="282"/>
      <c r="AV29" s="282"/>
      <c r="AW29" s="282"/>
      <c r="AX29" s="282"/>
      <c r="AY29" s="282"/>
      <c r="AZ29" s="282"/>
      <c r="BA29" s="283"/>
      <c r="BB29" s="330">
        <f>DT29</f>
        <v>100</v>
      </c>
      <c r="BC29" s="331"/>
      <c r="BD29" s="331"/>
      <c r="BE29" s="331"/>
      <c r="BF29" s="332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T29" s="293" t="s">
        <v>60</v>
      </c>
      <c r="BU29" s="78"/>
      <c r="BV29" s="78"/>
      <c r="BW29" s="78"/>
      <c r="BX29" s="78"/>
      <c r="BY29" s="78"/>
      <c r="BZ29" s="294"/>
      <c r="CA29" s="221">
        <v>17455</v>
      </c>
      <c r="CB29" s="222"/>
      <c r="CC29" s="222"/>
      <c r="CD29" s="222"/>
      <c r="CE29" s="223"/>
      <c r="CF29" s="293" t="s">
        <v>61</v>
      </c>
      <c r="CG29" s="78"/>
      <c r="CH29" s="78"/>
      <c r="CI29" s="78"/>
      <c r="CJ29" s="78"/>
      <c r="CK29" s="78"/>
      <c r="CL29" s="78"/>
      <c r="CM29" s="78"/>
      <c r="CN29" s="78"/>
      <c r="CO29" s="294"/>
      <c r="CP29" s="186">
        <f>IF(ED26="",CZ27,SUM(DT26:EH27))</f>
        <v>17455</v>
      </c>
      <c r="CQ29" s="187"/>
      <c r="CR29" s="187"/>
      <c r="CS29" s="187"/>
      <c r="CT29" s="188"/>
      <c r="CU29" s="78" t="s">
        <v>62</v>
      </c>
      <c r="CV29" s="78"/>
      <c r="CW29" s="78"/>
      <c r="CX29" s="78"/>
      <c r="CY29" s="78"/>
      <c r="CZ29" s="78"/>
      <c r="DA29" s="78"/>
      <c r="DB29" s="78"/>
      <c r="DC29" s="78"/>
      <c r="DD29" s="294"/>
      <c r="DE29" s="276">
        <f>CA29-CP29</f>
        <v>0</v>
      </c>
      <c r="DF29" s="277"/>
      <c r="DG29" s="277"/>
      <c r="DH29" s="277"/>
      <c r="DI29" s="278"/>
      <c r="DJ29" s="282" t="s">
        <v>140</v>
      </c>
      <c r="DK29" s="282"/>
      <c r="DL29" s="282"/>
      <c r="DM29" s="282"/>
      <c r="DN29" s="282"/>
      <c r="DO29" s="282"/>
      <c r="DP29" s="282"/>
      <c r="DQ29" s="282"/>
      <c r="DR29" s="282"/>
      <c r="DS29" s="283"/>
      <c r="DT29" s="286">
        <f>IF(ISERROR(CP29/CA29)=TRUE,0,CP29/CA29*100)</f>
        <v>100</v>
      </c>
      <c r="DU29" s="287"/>
      <c r="DV29" s="287"/>
      <c r="DW29" s="287"/>
      <c r="DX29" s="288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R29" s="12"/>
    </row>
    <row r="30" spans="3:151" ht="13.5" customHeight="1">
      <c r="C30" s="295"/>
      <c r="D30" s="296"/>
      <c r="E30" s="296"/>
      <c r="F30" s="296"/>
      <c r="G30" s="296"/>
      <c r="H30" s="297"/>
      <c r="I30" s="138"/>
      <c r="J30" s="139"/>
      <c r="K30" s="139"/>
      <c r="L30" s="139"/>
      <c r="M30" s="140"/>
      <c r="N30" s="295"/>
      <c r="O30" s="296"/>
      <c r="P30" s="296"/>
      <c r="Q30" s="296"/>
      <c r="R30" s="296"/>
      <c r="S30" s="296"/>
      <c r="T30" s="296"/>
      <c r="U30" s="296"/>
      <c r="V30" s="296"/>
      <c r="W30" s="297"/>
      <c r="X30" s="138"/>
      <c r="Y30" s="139"/>
      <c r="Z30" s="139"/>
      <c r="AA30" s="139"/>
      <c r="AB30" s="140"/>
      <c r="AC30" s="296"/>
      <c r="AD30" s="296"/>
      <c r="AE30" s="296"/>
      <c r="AF30" s="296"/>
      <c r="AG30" s="296"/>
      <c r="AH30" s="296"/>
      <c r="AI30" s="296"/>
      <c r="AJ30" s="296"/>
      <c r="AK30" s="296"/>
      <c r="AL30" s="297"/>
      <c r="AM30" s="279"/>
      <c r="AN30" s="280"/>
      <c r="AO30" s="280"/>
      <c r="AP30" s="280"/>
      <c r="AQ30" s="281"/>
      <c r="AR30" s="284"/>
      <c r="AS30" s="284"/>
      <c r="AT30" s="284"/>
      <c r="AU30" s="284"/>
      <c r="AV30" s="284"/>
      <c r="AW30" s="284"/>
      <c r="AX30" s="284"/>
      <c r="AY30" s="284"/>
      <c r="AZ30" s="284"/>
      <c r="BA30" s="285"/>
      <c r="BB30" s="333"/>
      <c r="BC30" s="334"/>
      <c r="BD30" s="334"/>
      <c r="BE30" s="334"/>
      <c r="BF30" s="335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T30" s="295"/>
      <c r="BU30" s="296"/>
      <c r="BV30" s="296"/>
      <c r="BW30" s="296"/>
      <c r="BX30" s="296"/>
      <c r="BY30" s="296"/>
      <c r="BZ30" s="297"/>
      <c r="CA30" s="209"/>
      <c r="CB30" s="210"/>
      <c r="CC30" s="210"/>
      <c r="CD30" s="210"/>
      <c r="CE30" s="211"/>
      <c r="CF30" s="295"/>
      <c r="CG30" s="296"/>
      <c r="CH30" s="296"/>
      <c r="CI30" s="296"/>
      <c r="CJ30" s="296"/>
      <c r="CK30" s="296"/>
      <c r="CL30" s="296"/>
      <c r="CM30" s="296"/>
      <c r="CN30" s="296"/>
      <c r="CO30" s="297"/>
      <c r="CP30" s="138"/>
      <c r="CQ30" s="139"/>
      <c r="CR30" s="139"/>
      <c r="CS30" s="139"/>
      <c r="CT30" s="140"/>
      <c r="CU30" s="296"/>
      <c r="CV30" s="296"/>
      <c r="CW30" s="296"/>
      <c r="CX30" s="296"/>
      <c r="CY30" s="296"/>
      <c r="CZ30" s="296"/>
      <c r="DA30" s="296"/>
      <c r="DB30" s="296"/>
      <c r="DC30" s="296"/>
      <c r="DD30" s="297"/>
      <c r="DE30" s="279"/>
      <c r="DF30" s="280"/>
      <c r="DG30" s="280"/>
      <c r="DH30" s="280"/>
      <c r="DI30" s="281"/>
      <c r="DJ30" s="284"/>
      <c r="DK30" s="284"/>
      <c r="DL30" s="284"/>
      <c r="DM30" s="284"/>
      <c r="DN30" s="284"/>
      <c r="DO30" s="284"/>
      <c r="DP30" s="284"/>
      <c r="DQ30" s="284"/>
      <c r="DR30" s="284"/>
      <c r="DS30" s="285"/>
      <c r="DT30" s="289"/>
      <c r="DU30" s="290"/>
      <c r="DV30" s="290"/>
      <c r="DW30" s="290"/>
      <c r="DX30" s="291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R30" s="12"/>
      <c r="EU30" s="15"/>
    </row>
    <row r="31" spans="3:184" s="61" customFormat="1" ht="34.5" customHeight="1">
      <c r="C31" s="87"/>
      <c r="D31" s="87"/>
      <c r="E31" s="87"/>
      <c r="F31" s="87"/>
      <c r="G31" s="87"/>
      <c r="H31" s="87"/>
      <c r="I31" s="342">
        <f>CA31</f>
      </c>
      <c r="J31" s="343"/>
      <c r="K31" s="343"/>
      <c r="L31" s="343"/>
      <c r="M31" s="343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329">
        <f>DE31</f>
      </c>
      <c r="AN31" s="329"/>
      <c r="AO31" s="329"/>
      <c r="AP31" s="329"/>
      <c r="AQ31" s="32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329">
        <f>DT31</f>
      </c>
      <c r="BC31" s="329"/>
      <c r="BD31" s="329"/>
      <c r="BE31" s="329"/>
      <c r="BF31" s="32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R31" s="91"/>
      <c r="BS31" s="91"/>
      <c r="BT31" s="87"/>
      <c r="BU31" s="87"/>
      <c r="BV31" s="87"/>
      <c r="BW31" s="87"/>
      <c r="BX31" s="87"/>
      <c r="BY31" s="87"/>
      <c r="BZ31" s="87"/>
      <c r="CA31" s="267">
        <f>IF(CA29=EK26,"",$EJ$2)</f>
      </c>
      <c r="CB31" s="267"/>
      <c r="CC31" s="267"/>
      <c r="CD31" s="267"/>
      <c r="CE31" s="26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92"/>
      <c r="CQ31" s="92"/>
      <c r="CR31" s="92"/>
      <c r="CS31" s="92"/>
      <c r="CT31" s="92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292">
        <f>+CA31</f>
      </c>
      <c r="DF31" s="292"/>
      <c r="DG31" s="292"/>
      <c r="DH31" s="292"/>
      <c r="DI31" s="292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292">
        <f>+CA31</f>
      </c>
      <c r="DU31" s="292"/>
      <c r="DV31" s="292"/>
      <c r="DW31" s="292"/>
      <c r="DX31" s="292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1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90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</row>
    <row r="32" spans="3:184" s="61" customFormat="1" ht="34.5" customHeight="1">
      <c r="C32" s="87"/>
      <c r="D32" s="87"/>
      <c r="E32" s="87"/>
      <c r="F32" s="87"/>
      <c r="G32" s="87"/>
      <c r="H32" s="87"/>
      <c r="I32" s="93"/>
      <c r="J32" s="94"/>
      <c r="K32" s="94"/>
      <c r="L32" s="94"/>
      <c r="M32" s="94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95"/>
      <c r="AN32" s="95"/>
      <c r="AO32" s="95"/>
      <c r="AP32" s="95"/>
      <c r="AQ32" s="95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95"/>
      <c r="BC32" s="95"/>
      <c r="BD32" s="95"/>
      <c r="BE32" s="95"/>
      <c r="BF32" s="95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R32" s="91"/>
      <c r="BS32" s="91"/>
      <c r="BT32" s="87"/>
      <c r="BU32" s="87"/>
      <c r="BV32" s="87"/>
      <c r="BW32" s="87"/>
      <c r="BX32" s="87"/>
      <c r="BY32" s="87"/>
      <c r="BZ32" s="87"/>
      <c r="CA32" s="96"/>
      <c r="CB32" s="96"/>
      <c r="CC32" s="96"/>
      <c r="CD32" s="96"/>
      <c r="CE32" s="96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92"/>
      <c r="CQ32" s="92"/>
      <c r="CR32" s="92"/>
      <c r="CS32" s="92"/>
      <c r="CT32" s="92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97"/>
      <c r="DF32" s="97"/>
      <c r="DG32" s="97"/>
      <c r="DH32" s="97"/>
      <c r="DI32" s="97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97"/>
      <c r="DU32" s="97"/>
      <c r="DV32" s="97"/>
      <c r="DW32" s="97"/>
      <c r="DX32" s="97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1"/>
      <c r="EJ32" s="11" t="s">
        <v>1</v>
      </c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90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</row>
    <row r="33" spans="1:151" ht="19.5" customHeight="1">
      <c r="A33" s="116"/>
      <c r="B33" s="61"/>
      <c r="C33" s="61" t="str">
        <f>BT33</f>
        <v>⑨鹿島郡選挙区　　定数１人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T33" s="61" t="s">
        <v>165</v>
      </c>
      <c r="BU33" s="61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J33" s="13"/>
      <c r="EK33" s="14"/>
      <c r="EL33" s="135" t="s">
        <v>3</v>
      </c>
      <c r="EM33" s="135"/>
      <c r="EN33" s="135" t="s">
        <v>4</v>
      </c>
      <c r="EO33" s="135"/>
      <c r="EP33" s="135"/>
      <c r="EQ33" s="135"/>
      <c r="ER33" s="15"/>
      <c r="ES33" s="15"/>
      <c r="ET33" s="15"/>
      <c r="EU33" s="190"/>
    </row>
    <row r="34" spans="2:151" ht="18" customHeight="1">
      <c r="B34" s="61"/>
      <c r="C34" s="77"/>
      <c r="D34" s="38">
        <f>BV34</f>
        <v>1</v>
      </c>
      <c r="E34" s="39" t="str">
        <f>BW34</f>
        <v>(</v>
      </c>
      <c r="F34" s="78" t="str">
        <f>IF(BX34="","",BX34)</f>
        <v>自</v>
      </c>
      <c r="G34" s="78"/>
      <c r="H34" s="40" t="str">
        <f>BZ34</f>
        <v>)</v>
      </c>
      <c r="I34" s="38">
        <f>CA34</f>
        <v>2</v>
      </c>
      <c r="J34" s="39" t="str">
        <f>CB34</f>
        <v>(</v>
      </c>
      <c r="K34" s="78" t="str">
        <f>IF(CC34="","",CC34)</f>
        <v>無</v>
      </c>
      <c r="L34" s="78"/>
      <c r="M34" s="40" t="str">
        <f>CE34</f>
        <v>)</v>
      </c>
      <c r="N34" s="38">
        <f>CF34</f>
        <v>3</v>
      </c>
      <c r="O34" s="39" t="str">
        <f>CG34</f>
        <v>(</v>
      </c>
      <c r="P34" s="78">
        <f>IF(CH34="","",CH34)</f>
      </c>
      <c r="Q34" s="78"/>
      <c r="R34" s="40" t="str">
        <f>CJ34</f>
        <v>)</v>
      </c>
      <c r="S34" s="38">
        <f>CK34</f>
        <v>4</v>
      </c>
      <c r="T34" s="39" t="str">
        <f>CL34</f>
        <v>(</v>
      </c>
      <c r="U34" s="78">
        <f>IF(CM34="","",CM34)</f>
      </c>
      <c r="V34" s="78"/>
      <c r="W34" s="40" t="str">
        <f>CO34</f>
        <v>)</v>
      </c>
      <c r="X34" s="38">
        <f>CP34</f>
        <v>5</v>
      </c>
      <c r="Y34" s="39" t="str">
        <f>CQ34</f>
        <v>(</v>
      </c>
      <c r="Z34" s="78">
        <f>IF(CR34="","",CR34)</f>
      </c>
      <c r="AA34" s="78"/>
      <c r="AB34" s="40" t="str">
        <f>CT34</f>
        <v>)</v>
      </c>
      <c r="AC34" s="38">
        <f>CU34</f>
        <v>6</v>
      </c>
      <c r="AD34" s="39" t="str">
        <f>CV34</f>
        <v>(</v>
      </c>
      <c r="AE34" s="78">
        <f>IF(CW34="","",CW34)</f>
      </c>
      <c r="AF34" s="78"/>
      <c r="AG34" s="40" t="str">
        <f>CY34</f>
        <v>)</v>
      </c>
      <c r="AH34" s="258" t="str">
        <f>CZ34</f>
        <v>得　票
総　数</v>
      </c>
      <c r="AI34" s="259"/>
      <c r="AJ34" s="259"/>
      <c r="AK34" s="259"/>
      <c r="AL34" s="260"/>
      <c r="AM34" s="248" t="str">
        <f>DE34</f>
        <v>按分の際
切り捨て
られた数</v>
      </c>
      <c r="AN34" s="268"/>
      <c r="AO34" s="268"/>
      <c r="AP34" s="268"/>
      <c r="AQ34" s="269"/>
      <c r="AR34" s="248" t="str">
        <f>DJ34</f>
        <v>有　 効
投票数</v>
      </c>
      <c r="AS34" s="249"/>
      <c r="AT34" s="249"/>
      <c r="AU34" s="249"/>
      <c r="AV34" s="250"/>
      <c r="AW34" s="248" t="str">
        <f>DO34</f>
        <v>無　 効
投票数</v>
      </c>
      <c r="AX34" s="249"/>
      <c r="AY34" s="249"/>
      <c r="AZ34" s="249"/>
      <c r="BA34" s="250"/>
      <c r="BB34" s="248" t="str">
        <f>DT34</f>
        <v>投　 票
総　 数</v>
      </c>
      <c r="BC34" s="249"/>
      <c r="BD34" s="249"/>
      <c r="BE34" s="249"/>
      <c r="BF34" s="250"/>
      <c r="BG34" s="248" t="str">
        <f>DY34</f>
        <v>不受理</v>
      </c>
      <c r="BH34" s="249"/>
      <c r="BI34" s="249"/>
      <c r="BJ34" s="249"/>
      <c r="BK34" s="250"/>
      <c r="BL34" s="248" t="str">
        <f>ED34</f>
        <v>不足</v>
      </c>
      <c r="BM34" s="249"/>
      <c r="BN34" s="249"/>
      <c r="BO34" s="249"/>
      <c r="BP34" s="250"/>
      <c r="BT34" s="77"/>
      <c r="BU34" s="77"/>
      <c r="BV34" s="38">
        <v>1</v>
      </c>
      <c r="BW34" s="39" t="s">
        <v>180</v>
      </c>
      <c r="BX34" s="191" t="s">
        <v>20</v>
      </c>
      <c r="BY34" s="191"/>
      <c r="BZ34" s="40" t="s">
        <v>69</v>
      </c>
      <c r="CA34" s="38">
        <v>2</v>
      </c>
      <c r="CB34" s="39" t="s">
        <v>70</v>
      </c>
      <c r="CC34" s="191" t="s">
        <v>19</v>
      </c>
      <c r="CD34" s="191"/>
      <c r="CE34" s="40" t="s">
        <v>67</v>
      </c>
      <c r="CF34" s="38">
        <v>3</v>
      </c>
      <c r="CG34" s="39" t="s">
        <v>68</v>
      </c>
      <c r="CH34" s="191"/>
      <c r="CI34" s="191"/>
      <c r="CJ34" s="40" t="s">
        <v>67</v>
      </c>
      <c r="CK34" s="38">
        <v>4</v>
      </c>
      <c r="CL34" s="39" t="s">
        <v>68</v>
      </c>
      <c r="CM34" s="191"/>
      <c r="CN34" s="191"/>
      <c r="CO34" s="40" t="s">
        <v>67</v>
      </c>
      <c r="CP34" s="38">
        <v>5</v>
      </c>
      <c r="CQ34" s="39" t="s">
        <v>68</v>
      </c>
      <c r="CR34" s="257"/>
      <c r="CS34" s="257"/>
      <c r="CT34" s="40" t="s">
        <v>67</v>
      </c>
      <c r="CU34" s="38">
        <v>6</v>
      </c>
      <c r="CV34" s="39" t="s">
        <v>68</v>
      </c>
      <c r="CW34" s="257"/>
      <c r="CX34" s="257"/>
      <c r="CY34" s="40" t="s">
        <v>67</v>
      </c>
      <c r="CZ34" s="258" t="s">
        <v>95</v>
      </c>
      <c r="DA34" s="259"/>
      <c r="DB34" s="259"/>
      <c r="DC34" s="259"/>
      <c r="DD34" s="260"/>
      <c r="DE34" s="248" t="s">
        <v>51</v>
      </c>
      <c r="DF34" s="268"/>
      <c r="DG34" s="268"/>
      <c r="DH34" s="268"/>
      <c r="DI34" s="269"/>
      <c r="DJ34" s="248" t="s">
        <v>96</v>
      </c>
      <c r="DK34" s="249"/>
      <c r="DL34" s="249"/>
      <c r="DM34" s="249"/>
      <c r="DN34" s="250"/>
      <c r="DO34" s="248" t="s">
        <v>97</v>
      </c>
      <c r="DP34" s="249"/>
      <c r="DQ34" s="249"/>
      <c r="DR34" s="249"/>
      <c r="DS34" s="250"/>
      <c r="DT34" s="248" t="s">
        <v>98</v>
      </c>
      <c r="DU34" s="249"/>
      <c r="DV34" s="249"/>
      <c r="DW34" s="249"/>
      <c r="DX34" s="250"/>
      <c r="DY34" s="248" t="s">
        <v>52</v>
      </c>
      <c r="DZ34" s="249"/>
      <c r="EA34" s="249"/>
      <c r="EB34" s="249"/>
      <c r="EC34" s="250"/>
      <c r="ED34" s="248" t="s">
        <v>99</v>
      </c>
      <c r="EE34" s="249"/>
      <c r="EF34" s="249"/>
      <c r="EG34" s="249"/>
      <c r="EH34" s="250"/>
      <c r="EJ34" s="192" t="s">
        <v>5</v>
      </c>
      <c r="EK34" s="193" t="s">
        <v>6</v>
      </c>
      <c r="EL34" s="189" t="s">
        <v>7</v>
      </c>
      <c r="EM34" s="189" t="s">
        <v>8</v>
      </c>
      <c r="EN34" s="189" t="s">
        <v>9</v>
      </c>
      <c r="EO34" s="189" t="s">
        <v>10</v>
      </c>
      <c r="EP34" s="189" t="s">
        <v>11</v>
      </c>
      <c r="EQ34" s="189" t="s">
        <v>12</v>
      </c>
      <c r="ER34" s="189" t="s">
        <v>3</v>
      </c>
      <c r="ES34" s="189" t="s">
        <v>4</v>
      </c>
      <c r="ET34" s="190"/>
      <c r="EU34" s="190"/>
    </row>
    <row r="35" spans="2:150" ht="15" customHeight="1">
      <c r="B35" s="61"/>
      <c r="C35" s="81"/>
      <c r="D35" s="49" t="str">
        <f>IF(BV35="","",BV35)</f>
        <v>山　田</v>
      </c>
      <c r="E35" s="150"/>
      <c r="F35" s="150"/>
      <c r="G35" s="150"/>
      <c r="H35" s="147"/>
      <c r="I35" s="49" t="str">
        <f>IF(CA35="","",CA35)</f>
        <v>長屋 一二</v>
      </c>
      <c r="J35" s="150"/>
      <c r="K35" s="150"/>
      <c r="L35" s="150"/>
      <c r="M35" s="147"/>
      <c r="N35" s="49">
        <f>IF(CF35="","",CF35)</f>
      </c>
      <c r="O35" s="150"/>
      <c r="P35" s="150"/>
      <c r="Q35" s="150"/>
      <c r="R35" s="147"/>
      <c r="S35" s="49">
        <f>IF(CK35="","",CK35)</f>
      </c>
      <c r="T35" s="150"/>
      <c r="U35" s="150"/>
      <c r="V35" s="150"/>
      <c r="W35" s="147"/>
      <c r="X35" s="49">
        <f>IF(CP35="","",CP35)</f>
      </c>
      <c r="Y35" s="150"/>
      <c r="Z35" s="150"/>
      <c r="AA35" s="150"/>
      <c r="AB35" s="147"/>
      <c r="AC35" s="49">
        <f>IF(CU35="","",CU35)</f>
      </c>
      <c r="AD35" s="150"/>
      <c r="AE35" s="150"/>
      <c r="AF35" s="150"/>
      <c r="AG35" s="147"/>
      <c r="AH35" s="261"/>
      <c r="AI35" s="262"/>
      <c r="AJ35" s="262"/>
      <c r="AK35" s="262"/>
      <c r="AL35" s="263"/>
      <c r="AM35" s="270"/>
      <c r="AN35" s="271"/>
      <c r="AO35" s="271"/>
      <c r="AP35" s="271"/>
      <c r="AQ35" s="272"/>
      <c r="AR35" s="251"/>
      <c r="AS35" s="252"/>
      <c r="AT35" s="252"/>
      <c r="AU35" s="252"/>
      <c r="AV35" s="253"/>
      <c r="AW35" s="251"/>
      <c r="AX35" s="252"/>
      <c r="AY35" s="252"/>
      <c r="AZ35" s="252"/>
      <c r="BA35" s="253"/>
      <c r="BB35" s="251"/>
      <c r="BC35" s="252"/>
      <c r="BD35" s="252"/>
      <c r="BE35" s="252"/>
      <c r="BF35" s="253"/>
      <c r="BG35" s="251"/>
      <c r="BH35" s="252"/>
      <c r="BI35" s="252"/>
      <c r="BJ35" s="252"/>
      <c r="BK35" s="253"/>
      <c r="BL35" s="251"/>
      <c r="BM35" s="252"/>
      <c r="BN35" s="252"/>
      <c r="BO35" s="252"/>
      <c r="BP35" s="253"/>
      <c r="BT35" s="81"/>
      <c r="BU35" s="81"/>
      <c r="BV35" s="199" t="s">
        <v>166</v>
      </c>
      <c r="BW35" s="200"/>
      <c r="BX35" s="200"/>
      <c r="BY35" s="200"/>
      <c r="BZ35" s="201"/>
      <c r="CA35" s="199" t="s">
        <v>167</v>
      </c>
      <c r="CB35" s="200"/>
      <c r="CC35" s="200"/>
      <c r="CD35" s="200"/>
      <c r="CE35" s="201"/>
      <c r="CF35" s="199"/>
      <c r="CG35" s="200"/>
      <c r="CH35" s="200"/>
      <c r="CI35" s="200"/>
      <c r="CJ35" s="201"/>
      <c r="CK35" s="199"/>
      <c r="CL35" s="200"/>
      <c r="CM35" s="200"/>
      <c r="CN35" s="200"/>
      <c r="CO35" s="201"/>
      <c r="CP35" s="199"/>
      <c r="CQ35" s="200"/>
      <c r="CR35" s="200"/>
      <c r="CS35" s="200"/>
      <c r="CT35" s="201"/>
      <c r="CU35" s="199"/>
      <c r="CV35" s="200"/>
      <c r="CW35" s="200"/>
      <c r="CX35" s="200"/>
      <c r="CY35" s="201"/>
      <c r="CZ35" s="261"/>
      <c r="DA35" s="262"/>
      <c r="DB35" s="262"/>
      <c r="DC35" s="262"/>
      <c r="DD35" s="263"/>
      <c r="DE35" s="270"/>
      <c r="DF35" s="271"/>
      <c r="DG35" s="271"/>
      <c r="DH35" s="271"/>
      <c r="DI35" s="272"/>
      <c r="DJ35" s="251"/>
      <c r="DK35" s="252"/>
      <c r="DL35" s="252"/>
      <c r="DM35" s="252"/>
      <c r="DN35" s="253"/>
      <c r="DO35" s="251"/>
      <c r="DP35" s="252"/>
      <c r="DQ35" s="252"/>
      <c r="DR35" s="252"/>
      <c r="DS35" s="253"/>
      <c r="DT35" s="251"/>
      <c r="DU35" s="252"/>
      <c r="DV35" s="252"/>
      <c r="DW35" s="252"/>
      <c r="DX35" s="253"/>
      <c r="DY35" s="251"/>
      <c r="DZ35" s="252"/>
      <c r="EA35" s="252"/>
      <c r="EB35" s="252"/>
      <c r="EC35" s="253"/>
      <c r="ED35" s="251"/>
      <c r="EE35" s="252"/>
      <c r="EF35" s="252"/>
      <c r="EG35" s="252"/>
      <c r="EH35" s="253"/>
      <c r="EJ35" s="192"/>
      <c r="EK35" s="194"/>
      <c r="EL35" s="189"/>
      <c r="EM35" s="189"/>
      <c r="EN35" s="189"/>
      <c r="EO35" s="189"/>
      <c r="EP35" s="189"/>
      <c r="EQ35" s="189"/>
      <c r="ER35" s="189"/>
      <c r="ES35" s="189"/>
      <c r="ET35" s="190"/>
    </row>
    <row r="36" spans="2:150" ht="15" customHeight="1">
      <c r="B36" s="61"/>
      <c r="C36" s="82"/>
      <c r="D36" s="141" t="str">
        <f>IF(BV36="","",BV36)</f>
        <v>しょうご</v>
      </c>
      <c r="E36" s="142"/>
      <c r="F36" s="142"/>
      <c r="G36" s="142"/>
      <c r="H36" s="143"/>
      <c r="I36" s="141">
        <f>IF(CA36="","",CA36)</f>
      </c>
      <c r="J36" s="142"/>
      <c r="K36" s="142"/>
      <c r="L36" s="142"/>
      <c r="M36" s="143"/>
      <c r="N36" s="141">
        <f>IF(CF36="","",CF36)</f>
      </c>
      <c r="O36" s="142"/>
      <c r="P36" s="142"/>
      <c r="Q36" s="142"/>
      <c r="R36" s="143"/>
      <c r="S36" s="141">
        <f>IF(CK36="","",CK36)</f>
      </c>
      <c r="T36" s="142"/>
      <c r="U36" s="142"/>
      <c r="V36" s="142"/>
      <c r="W36" s="143"/>
      <c r="X36" s="141">
        <f>IF(CP36="","",CP36)</f>
      </c>
      <c r="Y36" s="142"/>
      <c r="Z36" s="142"/>
      <c r="AA36" s="142"/>
      <c r="AB36" s="143"/>
      <c r="AC36" s="141">
        <f>IF(CU36="","",CU36)</f>
      </c>
      <c r="AD36" s="142"/>
      <c r="AE36" s="142"/>
      <c r="AF36" s="142"/>
      <c r="AG36" s="143"/>
      <c r="AH36" s="264"/>
      <c r="AI36" s="265"/>
      <c r="AJ36" s="265"/>
      <c r="AK36" s="265"/>
      <c r="AL36" s="266"/>
      <c r="AM36" s="273"/>
      <c r="AN36" s="274"/>
      <c r="AO36" s="274"/>
      <c r="AP36" s="274"/>
      <c r="AQ36" s="275"/>
      <c r="AR36" s="254"/>
      <c r="AS36" s="255"/>
      <c r="AT36" s="255"/>
      <c r="AU36" s="255"/>
      <c r="AV36" s="256"/>
      <c r="AW36" s="254"/>
      <c r="AX36" s="255"/>
      <c r="AY36" s="255"/>
      <c r="AZ36" s="255"/>
      <c r="BA36" s="256"/>
      <c r="BB36" s="254"/>
      <c r="BC36" s="255"/>
      <c r="BD36" s="255"/>
      <c r="BE36" s="255"/>
      <c r="BF36" s="256"/>
      <c r="BG36" s="254"/>
      <c r="BH36" s="255"/>
      <c r="BI36" s="255"/>
      <c r="BJ36" s="255"/>
      <c r="BK36" s="256"/>
      <c r="BL36" s="254"/>
      <c r="BM36" s="255"/>
      <c r="BN36" s="255"/>
      <c r="BO36" s="255"/>
      <c r="BP36" s="256"/>
      <c r="BT36" s="82"/>
      <c r="BU36" s="82"/>
      <c r="BV36" s="202" t="s">
        <v>168</v>
      </c>
      <c r="BW36" s="203"/>
      <c r="BX36" s="203"/>
      <c r="BY36" s="203"/>
      <c r="BZ36" s="204"/>
      <c r="CA36" s="202"/>
      <c r="CB36" s="203"/>
      <c r="CC36" s="203"/>
      <c r="CD36" s="203"/>
      <c r="CE36" s="204"/>
      <c r="CF36" s="202"/>
      <c r="CG36" s="203"/>
      <c r="CH36" s="203"/>
      <c r="CI36" s="203"/>
      <c r="CJ36" s="204"/>
      <c r="CK36" s="202"/>
      <c r="CL36" s="203"/>
      <c r="CM36" s="203"/>
      <c r="CN36" s="203"/>
      <c r="CO36" s="204"/>
      <c r="CP36" s="202"/>
      <c r="CQ36" s="203"/>
      <c r="CR36" s="203"/>
      <c r="CS36" s="203"/>
      <c r="CT36" s="204"/>
      <c r="CU36" s="202"/>
      <c r="CV36" s="203"/>
      <c r="CW36" s="203"/>
      <c r="CX36" s="203"/>
      <c r="CY36" s="204"/>
      <c r="CZ36" s="264"/>
      <c r="DA36" s="265"/>
      <c r="DB36" s="265"/>
      <c r="DC36" s="265"/>
      <c r="DD36" s="266"/>
      <c r="DE36" s="273"/>
      <c r="DF36" s="274"/>
      <c r="DG36" s="274"/>
      <c r="DH36" s="274"/>
      <c r="DI36" s="275"/>
      <c r="DJ36" s="254"/>
      <c r="DK36" s="255"/>
      <c r="DL36" s="255"/>
      <c r="DM36" s="255"/>
      <c r="DN36" s="256"/>
      <c r="DO36" s="254"/>
      <c r="DP36" s="255"/>
      <c r="DQ36" s="255"/>
      <c r="DR36" s="255"/>
      <c r="DS36" s="256"/>
      <c r="DT36" s="254"/>
      <c r="DU36" s="255"/>
      <c r="DV36" s="255"/>
      <c r="DW36" s="255"/>
      <c r="DX36" s="256"/>
      <c r="DY36" s="254"/>
      <c r="DZ36" s="255"/>
      <c r="EA36" s="255"/>
      <c r="EB36" s="255"/>
      <c r="EC36" s="256"/>
      <c r="ED36" s="254"/>
      <c r="EE36" s="255"/>
      <c r="EF36" s="255"/>
      <c r="EG36" s="255"/>
      <c r="EH36" s="256"/>
      <c r="EJ36" s="192"/>
      <c r="EK36" s="195"/>
      <c r="EL36" s="189"/>
      <c r="EM36" s="189"/>
      <c r="EN36" s="189"/>
      <c r="EO36" s="189"/>
      <c r="EP36" s="189"/>
      <c r="EQ36" s="189"/>
      <c r="ER36" s="189"/>
      <c r="ES36" s="189"/>
      <c r="ET36" s="190"/>
    </row>
    <row r="37" spans="2:151" ht="18" customHeight="1">
      <c r="B37" s="320">
        <f>BS37</f>
      </c>
      <c r="C37" s="315" t="str">
        <f>BT37</f>
        <v>中能登町</v>
      </c>
      <c r="D37" s="136"/>
      <c r="E37" s="137"/>
      <c r="F37" s="148">
        <f>IF(BX37="","",BX37)</f>
      </c>
      <c r="G37" s="148"/>
      <c r="H37" s="149"/>
      <c r="I37" s="136"/>
      <c r="J37" s="137"/>
      <c r="K37" s="148">
        <f>IF(CC37="","",CC37)</f>
      </c>
      <c r="L37" s="148"/>
      <c r="M37" s="149"/>
      <c r="N37" s="136"/>
      <c r="O37" s="137"/>
      <c r="P37" s="148">
        <f>IF(CH37="","",CH37)</f>
      </c>
      <c r="Q37" s="148"/>
      <c r="R37" s="149"/>
      <c r="S37" s="136"/>
      <c r="T37" s="137"/>
      <c r="U37" s="148">
        <f>IF(CM37="","",CM37)</f>
      </c>
      <c r="V37" s="148"/>
      <c r="W37" s="149"/>
      <c r="X37" s="136"/>
      <c r="Y37" s="137"/>
      <c r="Z37" s="148">
        <f>IF(CR37="","",CR37)</f>
      </c>
      <c r="AA37" s="148"/>
      <c r="AB37" s="149"/>
      <c r="AC37" s="136"/>
      <c r="AD37" s="137"/>
      <c r="AE37" s="148">
        <f>IF(CW37="","",CW37)</f>
      </c>
      <c r="AF37" s="148"/>
      <c r="AG37" s="149"/>
      <c r="AH37" s="136"/>
      <c r="AI37" s="137"/>
      <c r="AJ37" s="148">
        <f>IF(DB37="","",DB37)</f>
      </c>
      <c r="AK37" s="148"/>
      <c r="AL37" s="149"/>
      <c r="AM37" s="336">
        <f>IF(DE37="","",DE37)</f>
        <v>0</v>
      </c>
      <c r="AN37" s="337"/>
      <c r="AO37" s="337"/>
      <c r="AP37" s="337"/>
      <c r="AQ37" s="338"/>
      <c r="AR37" s="322">
        <f>IF(DJ37="","",DJ37)</f>
        <v>12802</v>
      </c>
      <c r="AS37" s="323"/>
      <c r="AT37" s="323"/>
      <c r="AU37" s="323"/>
      <c r="AV37" s="324"/>
      <c r="AW37" s="322">
        <f>IF(DO37="","",DO37)</f>
        <v>184</v>
      </c>
      <c r="AX37" s="323"/>
      <c r="AY37" s="323"/>
      <c r="AZ37" s="323"/>
      <c r="BA37" s="324"/>
      <c r="BB37" s="322">
        <f>IF(DT37="","",DT37)</f>
        <v>12986</v>
      </c>
      <c r="BC37" s="323"/>
      <c r="BD37" s="323"/>
      <c r="BE37" s="323"/>
      <c r="BF37" s="324"/>
      <c r="BG37" s="322">
        <f>IF(DY37="","",DY37)</f>
        <v>0</v>
      </c>
      <c r="BH37" s="323"/>
      <c r="BI37" s="323"/>
      <c r="BJ37" s="323"/>
      <c r="BK37" s="324"/>
      <c r="BL37" s="322">
        <f>IF(ED37="","",ED37)</f>
        <v>0</v>
      </c>
      <c r="BM37" s="323"/>
      <c r="BN37" s="323"/>
      <c r="BO37" s="323"/>
      <c r="BP37" s="324"/>
      <c r="BR37" s="135" t="str">
        <f>IF(COUNTA(BU37:EH38)=0,"",IF(COUNTA(BV37:EH38)=0,$EK$1,IF(COUNTA(BU37)=0,$EK$1,IF(AND(ER37=0,COUNTA(DE37:EH38)=0),$EJ$1,IF(AND(ES37=0,COUNTA(DE37:EH38)=6),$EJ$1,$EK$1)))))</f>
        <v>OK</v>
      </c>
      <c r="BS37" s="241">
        <f>IF($BT$1=7,EU37,"")</f>
      </c>
      <c r="BT37" s="315" t="s">
        <v>169</v>
      </c>
      <c r="BU37" s="371">
        <v>17</v>
      </c>
      <c r="BV37" s="136"/>
      <c r="BW37" s="137"/>
      <c r="BX37" s="363"/>
      <c r="BY37" s="363"/>
      <c r="BZ37" s="364"/>
      <c r="CA37" s="136"/>
      <c r="CB37" s="137"/>
      <c r="CC37" s="363"/>
      <c r="CD37" s="363"/>
      <c r="CE37" s="364"/>
      <c r="CF37" s="136"/>
      <c r="CG37" s="137"/>
      <c r="CH37" s="363"/>
      <c r="CI37" s="363"/>
      <c r="CJ37" s="364"/>
      <c r="CK37" s="136"/>
      <c r="CL37" s="137"/>
      <c r="CM37" s="363"/>
      <c r="CN37" s="363"/>
      <c r="CO37" s="364"/>
      <c r="CP37" s="136"/>
      <c r="CQ37" s="137"/>
      <c r="CR37" s="363"/>
      <c r="CS37" s="363"/>
      <c r="CT37" s="364"/>
      <c r="CU37" s="136"/>
      <c r="CV37" s="137"/>
      <c r="CW37" s="363"/>
      <c r="CX37" s="363"/>
      <c r="CY37" s="364"/>
      <c r="CZ37" s="136"/>
      <c r="DA37" s="137"/>
      <c r="DB37" s="363"/>
      <c r="DC37" s="363"/>
      <c r="DD37" s="364"/>
      <c r="DE37" s="365">
        <v>0</v>
      </c>
      <c r="DF37" s="366"/>
      <c r="DG37" s="366"/>
      <c r="DH37" s="366"/>
      <c r="DI37" s="367"/>
      <c r="DJ37" s="357">
        <v>12802</v>
      </c>
      <c r="DK37" s="358"/>
      <c r="DL37" s="358"/>
      <c r="DM37" s="358"/>
      <c r="DN37" s="359"/>
      <c r="DO37" s="357">
        <v>184</v>
      </c>
      <c r="DP37" s="358"/>
      <c r="DQ37" s="358"/>
      <c r="DR37" s="358"/>
      <c r="DS37" s="359"/>
      <c r="DT37" s="357">
        <v>12986</v>
      </c>
      <c r="DU37" s="358"/>
      <c r="DV37" s="358"/>
      <c r="DW37" s="358"/>
      <c r="DX37" s="359"/>
      <c r="DY37" s="357">
        <v>0</v>
      </c>
      <c r="DZ37" s="358"/>
      <c r="EA37" s="358"/>
      <c r="EB37" s="358"/>
      <c r="EC37" s="359"/>
      <c r="ED37" s="357">
        <v>0</v>
      </c>
      <c r="EE37" s="358"/>
      <c r="EF37" s="358"/>
      <c r="EG37" s="358"/>
      <c r="EH37" s="359"/>
      <c r="EJ37" s="29">
        <v>17</v>
      </c>
      <c r="EK37" s="30">
        <v>12986</v>
      </c>
      <c r="EL37" s="31">
        <f>+BU37-EJ37</f>
        <v>0</v>
      </c>
      <c r="EM37" s="32">
        <f>SUM(BV38:CY38)-CZ38+(SUM(BV37:CY37)-DB37)/1000</f>
        <v>0</v>
      </c>
      <c r="EN37" s="33">
        <f>SUM(BV37:CY37)/1000+DE37-EJ33</f>
        <v>0</v>
      </c>
      <c r="EO37" s="31">
        <f>DB37/1000+CZ38+DE37-DJ37</f>
        <v>0</v>
      </c>
      <c r="EP37" s="31">
        <f>SUM(DJ37:DS38)-DT37</f>
        <v>0</v>
      </c>
      <c r="EQ37" s="31">
        <f>+DT37+DY37+ED37-EK37</f>
        <v>0</v>
      </c>
      <c r="ER37" s="12">
        <f>IF(AND(COUNTA(DE37:EH38)=0,COUNTIF(EL37:EM37,"&lt;&gt;0")=0),0,1)</f>
        <v>1</v>
      </c>
      <c r="ES37" s="12">
        <f>IF(COUNTIF(EL37:EQ37,"&lt;&gt;0")=0,0,1)</f>
        <v>0</v>
      </c>
      <c r="ET37" s="12" t="str">
        <f>IF(AND(ES37=0,EK37&lt;&gt;0),$ES$2,$ET$2)</f>
        <v>確</v>
      </c>
      <c r="EU37" s="12" t="str">
        <f>IF(ET37=$ES$2,$ES$2,"")</f>
        <v>確</v>
      </c>
    </row>
    <row r="38" spans="2:148" ht="18" customHeight="1">
      <c r="B38" s="320"/>
      <c r="C38" s="316"/>
      <c r="D38" s="138">
        <f>IF(BV38="","",BV38)</f>
        <v>6740</v>
      </c>
      <c r="E38" s="139"/>
      <c r="F38" s="139"/>
      <c r="G38" s="139"/>
      <c r="H38" s="140"/>
      <c r="I38" s="138">
        <f>IF(CA38="","",CA38)</f>
        <v>6062</v>
      </c>
      <c r="J38" s="139"/>
      <c r="K38" s="139"/>
      <c r="L38" s="139"/>
      <c r="M38" s="140"/>
      <c r="N38" s="138">
        <f>IF(CF38="","",CF38)</f>
      </c>
      <c r="O38" s="139"/>
      <c r="P38" s="139"/>
      <c r="Q38" s="139"/>
      <c r="R38" s="140"/>
      <c r="S38" s="138">
        <f>IF(CK38="","",CK38)</f>
      </c>
      <c r="T38" s="139"/>
      <c r="U38" s="139"/>
      <c r="V38" s="139"/>
      <c r="W38" s="140"/>
      <c r="X38" s="138">
        <f>IF(CP38="","",CP38)</f>
      </c>
      <c r="Y38" s="139"/>
      <c r="Z38" s="139"/>
      <c r="AA38" s="139"/>
      <c r="AB38" s="140"/>
      <c r="AC38" s="138">
        <f>IF(CU38="","",CU38)</f>
      </c>
      <c r="AD38" s="139"/>
      <c r="AE38" s="139"/>
      <c r="AF38" s="139"/>
      <c r="AG38" s="140"/>
      <c r="AH38" s="138">
        <f>IF(CZ38="","",CZ38)</f>
        <v>12802</v>
      </c>
      <c r="AI38" s="139"/>
      <c r="AJ38" s="139"/>
      <c r="AK38" s="139"/>
      <c r="AL38" s="140"/>
      <c r="AM38" s="339"/>
      <c r="AN38" s="340"/>
      <c r="AO38" s="340"/>
      <c r="AP38" s="340"/>
      <c r="AQ38" s="341"/>
      <c r="AR38" s="325"/>
      <c r="AS38" s="326"/>
      <c r="AT38" s="326"/>
      <c r="AU38" s="326"/>
      <c r="AV38" s="327"/>
      <c r="AW38" s="325"/>
      <c r="AX38" s="326"/>
      <c r="AY38" s="326"/>
      <c r="AZ38" s="326"/>
      <c r="BA38" s="327"/>
      <c r="BB38" s="325"/>
      <c r="BC38" s="326"/>
      <c r="BD38" s="326"/>
      <c r="BE38" s="326"/>
      <c r="BF38" s="327"/>
      <c r="BG38" s="325"/>
      <c r="BH38" s="326"/>
      <c r="BI38" s="326"/>
      <c r="BJ38" s="326"/>
      <c r="BK38" s="327"/>
      <c r="BL38" s="325"/>
      <c r="BM38" s="326"/>
      <c r="BN38" s="326"/>
      <c r="BO38" s="326"/>
      <c r="BP38" s="327"/>
      <c r="BR38" s="135"/>
      <c r="BS38" s="241"/>
      <c r="BT38" s="316"/>
      <c r="BU38" s="372"/>
      <c r="BV38" s="354">
        <v>6740</v>
      </c>
      <c r="BW38" s="355"/>
      <c r="BX38" s="355"/>
      <c r="BY38" s="355"/>
      <c r="BZ38" s="356"/>
      <c r="CA38" s="354">
        <v>6062</v>
      </c>
      <c r="CB38" s="355"/>
      <c r="CC38" s="355"/>
      <c r="CD38" s="355"/>
      <c r="CE38" s="356"/>
      <c r="CF38" s="354"/>
      <c r="CG38" s="355"/>
      <c r="CH38" s="355"/>
      <c r="CI38" s="355"/>
      <c r="CJ38" s="356"/>
      <c r="CK38" s="354"/>
      <c r="CL38" s="355"/>
      <c r="CM38" s="355"/>
      <c r="CN38" s="355"/>
      <c r="CO38" s="356"/>
      <c r="CP38" s="354"/>
      <c r="CQ38" s="355"/>
      <c r="CR38" s="355"/>
      <c r="CS38" s="355"/>
      <c r="CT38" s="356"/>
      <c r="CU38" s="354"/>
      <c r="CV38" s="355"/>
      <c r="CW38" s="355"/>
      <c r="CX38" s="355"/>
      <c r="CY38" s="356"/>
      <c r="CZ38" s="354">
        <v>12802</v>
      </c>
      <c r="DA38" s="355"/>
      <c r="DB38" s="355"/>
      <c r="DC38" s="355"/>
      <c r="DD38" s="356"/>
      <c r="DE38" s="368"/>
      <c r="DF38" s="369"/>
      <c r="DG38" s="369"/>
      <c r="DH38" s="369"/>
      <c r="DI38" s="370"/>
      <c r="DJ38" s="360"/>
      <c r="DK38" s="361"/>
      <c r="DL38" s="361"/>
      <c r="DM38" s="361"/>
      <c r="DN38" s="362"/>
      <c r="DO38" s="360"/>
      <c r="DP38" s="361"/>
      <c r="DQ38" s="361"/>
      <c r="DR38" s="361"/>
      <c r="DS38" s="362"/>
      <c r="DT38" s="360"/>
      <c r="DU38" s="361"/>
      <c r="DV38" s="361"/>
      <c r="DW38" s="361"/>
      <c r="DX38" s="362"/>
      <c r="DY38" s="360"/>
      <c r="DZ38" s="361"/>
      <c r="EA38" s="361"/>
      <c r="EB38" s="361"/>
      <c r="EC38" s="362"/>
      <c r="ED38" s="360"/>
      <c r="EE38" s="361"/>
      <c r="EF38" s="361"/>
      <c r="EG38" s="361"/>
      <c r="EH38" s="362"/>
      <c r="EJ38" s="35"/>
      <c r="EK38" s="35"/>
      <c r="EL38" s="31"/>
      <c r="EM38" s="32"/>
      <c r="EN38" s="32"/>
      <c r="EO38" s="31"/>
      <c r="EP38" s="31"/>
      <c r="EQ38" s="31"/>
      <c r="ER38" s="12"/>
    </row>
    <row r="39" spans="3:148" ht="13.5" customHeight="1">
      <c r="C39" s="83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T39" s="83"/>
      <c r="BU39" s="83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J39" s="12">
        <f>COUNTA(EJ37)</f>
        <v>1</v>
      </c>
      <c r="EK39" s="56">
        <f>IF(COUNTA(EK37:EK38)=EJ39,SUM(EK37:EK38),"")</f>
        <v>12986</v>
      </c>
      <c r="ER39" s="12"/>
    </row>
    <row r="40" spans="3:148" ht="13.5" customHeight="1">
      <c r="C40" s="293" t="s">
        <v>60</v>
      </c>
      <c r="D40" s="78"/>
      <c r="E40" s="78"/>
      <c r="F40" s="78"/>
      <c r="G40" s="78"/>
      <c r="H40" s="294"/>
      <c r="I40" s="186">
        <f>IF(CA40="","",CA40)</f>
        <v>12986</v>
      </c>
      <c r="J40" s="187"/>
      <c r="K40" s="187"/>
      <c r="L40" s="187"/>
      <c r="M40" s="188"/>
      <c r="N40" s="346" t="str">
        <f>CF40</f>
        <v>開票数　Ｂ</v>
      </c>
      <c r="O40" s="78"/>
      <c r="P40" s="78"/>
      <c r="Q40" s="78"/>
      <c r="R40" s="78"/>
      <c r="S40" s="78"/>
      <c r="T40" s="78"/>
      <c r="U40" s="78"/>
      <c r="V40" s="78"/>
      <c r="W40" s="294"/>
      <c r="X40" s="186">
        <f>IF(CP40="","",CP40)</f>
        <v>12986</v>
      </c>
      <c r="Y40" s="187"/>
      <c r="Z40" s="187"/>
      <c r="AA40" s="187"/>
      <c r="AB40" s="188"/>
      <c r="AC40" s="344" t="str">
        <f>CU40</f>
        <v>差引残数　Ａ－Ｂ</v>
      </c>
      <c r="AD40" s="78"/>
      <c r="AE40" s="78"/>
      <c r="AF40" s="78"/>
      <c r="AG40" s="78"/>
      <c r="AH40" s="78"/>
      <c r="AI40" s="78"/>
      <c r="AJ40" s="78"/>
      <c r="AK40" s="78"/>
      <c r="AL40" s="294"/>
      <c r="AM40" s="276">
        <f>IF(DE40=0,"",DE40)</f>
      </c>
      <c r="AN40" s="277"/>
      <c r="AO40" s="277"/>
      <c r="AP40" s="277"/>
      <c r="AQ40" s="278"/>
      <c r="AR40" s="282" t="str">
        <f>DJ40</f>
        <v>進捗率　B/A×100（％）</v>
      </c>
      <c r="AS40" s="282"/>
      <c r="AT40" s="282"/>
      <c r="AU40" s="282"/>
      <c r="AV40" s="282"/>
      <c r="AW40" s="282"/>
      <c r="AX40" s="282"/>
      <c r="AY40" s="282"/>
      <c r="AZ40" s="282"/>
      <c r="BA40" s="283"/>
      <c r="BB40" s="330">
        <f>DT40</f>
        <v>100</v>
      </c>
      <c r="BC40" s="331"/>
      <c r="BD40" s="331"/>
      <c r="BE40" s="331"/>
      <c r="BF40" s="332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T40" s="293" t="s">
        <v>60</v>
      </c>
      <c r="BU40" s="78"/>
      <c r="BV40" s="78"/>
      <c r="BW40" s="78"/>
      <c r="BX40" s="78"/>
      <c r="BY40" s="78"/>
      <c r="BZ40" s="294"/>
      <c r="CA40" s="221">
        <v>12986</v>
      </c>
      <c r="CB40" s="222"/>
      <c r="CC40" s="222"/>
      <c r="CD40" s="222"/>
      <c r="CE40" s="223"/>
      <c r="CF40" s="293" t="s">
        <v>61</v>
      </c>
      <c r="CG40" s="78"/>
      <c r="CH40" s="78"/>
      <c r="CI40" s="78"/>
      <c r="CJ40" s="78"/>
      <c r="CK40" s="78"/>
      <c r="CL40" s="78"/>
      <c r="CM40" s="78"/>
      <c r="CN40" s="78"/>
      <c r="CO40" s="294"/>
      <c r="CP40" s="186">
        <f>IF(ED37="",CZ38,SUM(DT37:EH38))</f>
        <v>12986</v>
      </c>
      <c r="CQ40" s="187"/>
      <c r="CR40" s="187"/>
      <c r="CS40" s="187"/>
      <c r="CT40" s="188"/>
      <c r="CU40" s="78" t="s">
        <v>62</v>
      </c>
      <c r="CV40" s="78"/>
      <c r="CW40" s="78"/>
      <c r="CX40" s="78"/>
      <c r="CY40" s="78"/>
      <c r="CZ40" s="78"/>
      <c r="DA40" s="78"/>
      <c r="DB40" s="78"/>
      <c r="DC40" s="78"/>
      <c r="DD40" s="294"/>
      <c r="DE40" s="276">
        <f>CA40-CP40</f>
        <v>0</v>
      </c>
      <c r="DF40" s="277"/>
      <c r="DG40" s="277"/>
      <c r="DH40" s="277"/>
      <c r="DI40" s="278"/>
      <c r="DJ40" s="282" t="s">
        <v>140</v>
      </c>
      <c r="DK40" s="282"/>
      <c r="DL40" s="282"/>
      <c r="DM40" s="282"/>
      <c r="DN40" s="282"/>
      <c r="DO40" s="282"/>
      <c r="DP40" s="282"/>
      <c r="DQ40" s="282"/>
      <c r="DR40" s="282"/>
      <c r="DS40" s="283"/>
      <c r="DT40" s="286">
        <f>IF(ISERROR(CP40/CA40)=TRUE,0,CP40/CA40*100)</f>
        <v>100</v>
      </c>
      <c r="DU40" s="287"/>
      <c r="DV40" s="287"/>
      <c r="DW40" s="287"/>
      <c r="DX40" s="288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R40" s="12"/>
    </row>
    <row r="41" spans="3:148" ht="13.5" customHeight="1">
      <c r="C41" s="295"/>
      <c r="D41" s="296"/>
      <c r="E41" s="296"/>
      <c r="F41" s="296"/>
      <c r="G41" s="296"/>
      <c r="H41" s="297"/>
      <c r="I41" s="138"/>
      <c r="J41" s="139"/>
      <c r="K41" s="139"/>
      <c r="L41" s="139"/>
      <c r="M41" s="140"/>
      <c r="N41" s="295"/>
      <c r="O41" s="296"/>
      <c r="P41" s="296"/>
      <c r="Q41" s="296"/>
      <c r="R41" s="296"/>
      <c r="S41" s="296"/>
      <c r="T41" s="296"/>
      <c r="U41" s="296"/>
      <c r="V41" s="296"/>
      <c r="W41" s="297"/>
      <c r="X41" s="138"/>
      <c r="Y41" s="139"/>
      <c r="Z41" s="139"/>
      <c r="AA41" s="139"/>
      <c r="AB41" s="140"/>
      <c r="AC41" s="296"/>
      <c r="AD41" s="296"/>
      <c r="AE41" s="296"/>
      <c r="AF41" s="296"/>
      <c r="AG41" s="296"/>
      <c r="AH41" s="296"/>
      <c r="AI41" s="296"/>
      <c r="AJ41" s="296"/>
      <c r="AK41" s="296"/>
      <c r="AL41" s="297"/>
      <c r="AM41" s="279"/>
      <c r="AN41" s="280"/>
      <c r="AO41" s="280"/>
      <c r="AP41" s="280"/>
      <c r="AQ41" s="281"/>
      <c r="AR41" s="284"/>
      <c r="AS41" s="284"/>
      <c r="AT41" s="284"/>
      <c r="AU41" s="284"/>
      <c r="AV41" s="284"/>
      <c r="AW41" s="284"/>
      <c r="AX41" s="284"/>
      <c r="AY41" s="284"/>
      <c r="AZ41" s="284"/>
      <c r="BA41" s="285"/>
      <c r="BB41" s="333"/>
      <c r="BC41" s="334"/>
      <c r="BD41" s="334"/>
      <c r="BE41" s="334"/>
      <c r="BF41" s="335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T41" s="295"/>
      <c r="BU41" s="296"/>
      <c r="BV41" s="296"/>
      <c r="BW41" s="296"/>
      <c r="BX41" s="296"/>
      <c r="BY41" s="296"/>
      <c r="BZ41" s="297"/>
      <c r="CA41" s="209"/>
      <c r="CB41" s="210"/>
      <c r="CC41" s="210"/>
      <c r="CD41" s="210"/>
      <c r="CE41" s="211"/>
      <c r="CF41" s="295"/>
      <c r="CG41" s="296"/>
      <c r="CH41" s="296"/>
      <c r="CI41" s="296"/>
      <c r="CJ41" s="296"/>
      <c r="CK41" s="296"/>
      <c r="CL41" s="296"/>
      <c r="CM41" s="296"/>
      <c r="CN41" s="296"/>
      <c r="CO41" s="297"/>
      <c r="CP41" s="138"/>
      <c r="CQ41" s="139"/>
      <c r="CR41" s="139"/>
      <c r="CS41" s="139"/>
      <c r="CT41" s="140"/>
      <c r="CU41" s="296"/>
      <c r="CV41" s="296"/>
      <c r="CW41" s="296"/>
      <c r="CX41" s="296"/>
      <c r="CY41" s="296"/>
      <c r="CZ41" s="296"/>
      <c r="DA41" s="296"/>
      <c r="DB41" s="296"/>
      <c r="DC41" s="296"/>
      <c r="DD41" s="297"/>
      <c r="DE41" s="279"/>
      <c r="DF41" s="280"/>
      <c r="DG41" s="280"/>
      <c r="DH41" s="280"/>
      <c r="DI41" s="281"/>
      <c r="DJ41" s="284"/>
      <c r="DK41" s="284"/>
      <c r="DL41" s="284"/>
      <c r="DM41" s="284"/>
      <c r="DN41" s="284"/>
      <c r="DO41" s="284"/>
      <c r="DP41" s="284"/>
      <c r="DQ41" s="284"/>
      <c r="DR41" s="284"/>
      <c r="DS41" s="285"/>
      <c r="DT41" s="289"/>
      <c r="DU41" s="290"/>
      <c r="DV41" s="290"/>
      <c r="DW41" s="290"/>
      <c r="DX41" s="291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R41" s="12"/>
    </row>
    <row r="42" spans="3:149" ht="34.5" customHeight="1">
      <c r="C42" s="87"/>
      <c r="D42" s="87"/>
      <c r="E42" s="87"/>
      <c r="F42" s="87"/>
      <c r="G42" s="87"/>
      <c r="H42" s="87"/>
      <c r="I42" s="342">
        <f>CA42</f>
      </c>
      <c r="J42" s="343"/>
      <c r="K42" s="343"/>
      <c r="L42" s="343"/>
      <c r="M42" s="343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329">
        <f>DE42</f>
      </c>
      <c r="AN42" s="329"/>
      <c r="AO42" s="329"/>
      <c r="AP42" s="329"/>
      <c r="AQ42" s="32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329">
        <f>DT42</f>
      </c>
      <c r="BC42" s="329"/>
      <c r="BD42" s="329"/>
      <c r="BE42" s="329"/>
      <c r="BF42" s="32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R42" s="86"/>
      <c r="BS42" s="86"/>
      <c r="BT42" s="87"/>
      <c r="BU42" s="87"/>
      <c r="BV42" s="87"/>
      <c r="BW42" s="87"/>
      <c r="BX42" s="87"/>
      <c r="BY42" s="87"/>
      <c r="BZ42" s="87"/>
      <c r="CA42" s="267">
        <f>IF(CA40=EK37,"",$EJ$2)</f>
      </c>
      <c r="CB42" s="267"/>
      <c r="CC42" s="267"/>
      <c r="CD42" s="267"/>
      <c r="CE42" s="26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92"/>
      <c r="CQ42" s="92"/>
      <c r="CR42" s="92"/>
      <c r="CS42" s="92"/>
      <c r="CT42" s="92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292">
        <f>+CA42</f>
      </c>
      <c r="DF42" s="292"/>
      <c r="DG42" s="292"/>
      <c r="DH42" s="292"/>
      <c r="DI42" s="292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292">
        <f>+CA42</f>
      </c>
      <c r="DU42" s="292"/>
      <c r="DV42" s="292"/>
      <c r="DW42" s="292"/>
      <c r="DX42" s="292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86"/>
      <c r="EK42" s="107"/>
      <c r="EL42" s="108"/>
      <c r="EM42" s="108"/>
      <c r="EN42" s="108"/>
      <c r="EO42" s="108"/>
      <c r="EP42" s="108"/>
      <c r="EQ42" s="108"/>
      <c r="ER42" s="17"/>
      <c r="ES42" s="17"/>
    </row>
    <row r="43" spans="3:149" ht="34.5" customHeight="1">
      <c r="C43" s="87"/>
      <c r="D43" s="87"/>
      <c r="E43" s="87"/>
      <c r="F43" s="87"/>
      <c r="G43" s="87"/>
      <c r="H43" s="87"/>
      <c r="I43" s="93"/>
      <c r="J43" s="94"/>
      <c r="K43" s="94"/>
      <c r="L43" s="94"/>
      <c r="M43" s="94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95"/>
      <c r="AN43" s="95"/>
      <c r="AO43" s="95"/>
      <c r="AP43" s="95"/>
      <c r="AQ43" s="95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95"/>
      <c r="BC43" s="95"/>
      <c r="BD43" s="95"/>
      <c r="BE43" s="95"/>
      <c r="BF43" s="95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R43" s="86"/>
      <c r="BS43" s="86"/>
      <c r="BT43" s="87"/>
      <c r="BU43" s="87"/>
      <c r="BV43" s="87"/>
      <c r="BW43" s="87"/>
      <c r="BX43" s="87"/>
      <c r="BY43" s="87"/>
      <c r="BZ43" s="87"/>
      <c r="CA43" s="96"/>
      <c r="CB43" s="96"/>
      <c r="CC43" s="96"/>
      <c r="CD43" s="96"/>
      <c r="CE43" s="96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92"/>
      <c r="CQ43" s="92"/>
      <c r="CR43" s="92"/>
      <c r="CS43" s="92"/>
      <c r="CT43" s="92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97"/>
      <c r="DF43" s="97"/>
      <c r="DG43" s="97"/>
      <c r="DH43" s="97"/>
      <c r="DI43" s="97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97"/>
      <c r="DU43" s="97"/>
      <c r="DV43" s="97"/>
      <c r="DW43" s="97"/>
      <c r="DX43" s="97"/>
      <c r="DY43" s="106"/>
      <c r="DZ43" s="106"/>
      <c r="EA43" s="106"/>
      <c r="EB43" s="106"/>
      <c r="EC43" s="106"/>
      <c r="ED43" s="106"/>
      <c r="EE43" s="106"/>
      <c r="EF43" s="106"/>
      <c r="EG43" s="106"/>
      <c r="EH43" s="106"/>
      <c r="EI43" s="86"/>
      <c r="EJ43" s="114" t="s">
        <v>1</v>
      </c>
      <c r="EK43" s="107"/>
      <c r="EL43" s="108"/>
      <c r="EM43" s="108"/>
      <c r="EN43" s="108"/>
      <c r="EO43" s="108"/>
      <c r="EP43" s="108"/>
      <c r="EQ43" s="108"/>
      <c r="ER43" s="17"/>
      <c r="ES43" s="17"/>
    </row>
    <row r="44" spans="2:151" ht="19.5" customHeight="1">
      <c r="B44" s="61"/>
      <c r="C44" s="61" t="str">
        <f>BT44</f>
        <v>⑩鳳珠郡選挙区　　定数２人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T44" s="61" t="s">
        <v>170</v>
      </c>
      <c r="BU44" s="61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J44" s="13">
        <v>1</v>
      </c>
      <c r="EK44" s="14"/>
      <c r="EL44" s="135" t="s">
        <v>3</v>
      </c>
      <c r="EM44" s="135"/>
      <c r="EN44" s="135" t="s">
        <v>4</v>
      </c>
      <c r="EO44" s="135"/>
      <c r="EP44" s="135"/>
      <c r="EQ44" s="135"/>
      <c r="ER44" s="15"/>
      <c r="ES44" s="15"/>
      <c r="ET44" s="15"/>
      <c r="EU44" s="15"/>
    </row>
    <row r="45" spans="2:151" ht="18" customHeight="1">
      <c r="B45" s="61"/>
      <c r="C45" s="77"/>
      <c r="D45" s="38">
        <f>BV45</f>
        <v>1</v>
      </c>
      <c r="E45" s="39" t="str">
        <f>BW45</f>
        <v>(</v>
      </c>
      <c r="F45" s="78" t="str">
        <f>IF(BX45="","",BX45)</f>
        <v>自</v>
      </c>
      <c r="G45" s="78"/>
      <c r="H45" s="40" t="str">
        <f>BZ45</f>
        <v>)</v>
      </c>
      <c r="I45" s="38">
        <f>CA45</f>
        <v>2</v>
      </c>
      <c r="J45" s="39" t="str">
        <f>CB45</f>
        <v>(</v>
      </c>
      <c r="K45" s="78" t="str">
        <f>IF(CC45="","",CC45)</f>
        <v>自</v>
      </c>
      <c r="L45" s="78"/>
      <c r="M45" s="40" t="str">
        <f>CE45</f>
        <v>)</v>
      </c>
      <c r="N45" s="38">
        <f>CF45</f>
        <v>3</v>
      </c>
      <c r="O45" s="39" t="str">
        <f>CG45</f>
        <v>(</v>
      </c>
      <c r="P45" s="78" t="str">
        <f>IF(CH45="","",CH45)</f>
        <v>無</v>
      </c>
      <c r="Q45" s="78"/>
      <c r="R45" s="40" t="str">
        <f>CJ45</f>
        <v>)</v>
      </c>
      <c r="S45" s="38">
        <f>CK45</f>
        <v>4</v>
      </c>
      <c r="T45" s="39" t="str">
        <f>CL45</f>
        <v>(</v>
      </c>
      <c r="U45" s="78">
        <f>IF(CM45="","",CM45)</f>
      </c>
      <c r="V45" s="78"/>
      <c r="W45" s="40" t="str">
        <f>CO45</f>
        <v>)</v>
      </c>
      <c r="X45" s="38">
        <f>CP45</f>
        <v>5</v>
      </c>
      <c r="Y45" s="39" t="str">
        <f>CQ45</f>
        <v>(</v>
      </c>
      <c r="Z45" s="78">
        <f>IF(CR45="","",CR45)</f>
      </c>
      <c r="AA45" s="78"/>
      <c r="AB45" s="40" t="str">
        <f>CT45</f>
        <v>)</v>
      </c>
      <c r="AC45" s="38">
        <f>CU45</f>
        <v>6</v>
      </c>
      <c r="AD45" s="39" t="str">
        <f>CV45</f>
        <v>(</v>
      </c>
      <c r="AE45" s="78">
        <f>IF(CW45="","",CW45)</f>
      </c>
      <c r="AF45" s="78"/>
      <c r="AG45" s="40" t="str">
        <f>CY45</f>
        <v>)</v>
      </c>
      <c r="AH45" s="258" t="str">
        <f>CZ45</f>
        <v>得　票
総　数</v>
      </c>
      <c r="AI45" s="259"/>
      <c r="AJ45" s="259"/>
      <c r="AK45" s="259"/>
      <c r="AL45" s="260"/>
      <c r="AM45" s="248" t="str">
        <f>DE45</f>
        <v>按分の際
切り捨て
られた数</v>
      </c>
      <c r="AN45" s="268"/>
      <c r="AO45" s="268"/>
      <c r="AP45" s="268"/>
      <c r="AQ45" s="269"/>
      <c r="AR45" s="248" t="str">
        <f>DJ45</f>
        <v>有　 効
投票数</v>
      </c>
      <c r="AS45" s="249"/>
      <c r="AT45" s="249"/>
      <c r="AU45" s="249"/>
      <c r="AV45" s="250"/>
      <c r="AW45" s="248" t="str">
        <f>DO45</f>
        <v>無　 効
投票数</v>
      </c>
      <c r="AX45" s="249"/>
      <c r="AY45" s="249"/>
      <c r="AZ45" s="249"/>
      <c r="BA45" s="250"/>
      <c r="BB45" s="248" t="str">
        <f>DT45</f>
        <v>投　 票
総　 数</v>
      </c>
      <c r="BC45" s="249"/>
      <c r="BD45" s="249"/>
      <c r="BE45" s="249"/>
      <c r="BF45" s="250"/>
      <c r="BG45" s="248" t="str">
        <f>DY45</f>
        <v>不受理</v>
      </c>
      <c r="BH45" s="249"/>
      <c r="BI45" s="249"/>
      <c r="BJ45" s="249"/>
      <c r="BK45" s="250"/>
      <c r="BL45" s="248" t="str">
        <f>ED45</f>
        <v>不足</v>
      </c>
      <c r="BM45" s="249"/>
      <c r="BN45" s="249"/>
      <c r="BO45" s="249"/>
      <c r="BP45" s="250"/>
      <c r="BT45" s="77"/>
      <c r="BU45" s="77"/>
      <c r="BV45" s="38">
        <v>1</v>
      </c>
      <c r="BW45" s="39" t="s">
        <v>180</v>
      </c>
      <c r="BX45" s="191" t="s">
        <v>20</v>
      </c>
      <c r="BY45" s="191"/>
      <c r="BZ45" s="40" t="s">
        <v>69</v>
      </c>
      <c r="CA45" s="38">
        <v>2</v>
      </c>
      <c r="CB45" s="39" t="s">
        <v>70</v>
      </c>
      <c r="CC45" s="191" t="s">
        <v>20</v>
      </c>
      <c r="CD45" s="191"/>
      <c r="CE45" s="40" t="s">
        <v>69</v>
      </c>
      <c r="CF45" s="38">
        <v>3</v>
      </c>
      <c r="CG45" s="39" t="s">
        <v>70</v>
      </c>
      <c r="CH45" s="191" t="s">
        <v>19</v>
      </c>
      <c r="CI45" s="191"/>
      <c r="CJ45" s="40" t="s">
        <v>67</v>
      </c>
      <c r="CK45" s="38">
        <v>4</v>
      </c>
      <c r="CL45" s="39" t="s">
        <v>68</v>
      </c>
      <c r="CM45" s="191"/>
      <c r="CN45" s="191"/>
      <c r="CO45" s="40" t="s">
        <v>67</v>
      </c>
      <c r="CP45" s="38">
        <v>5</v>
      </c>
      <c r="CQ45" s="39" t="s">
        <v>68</v>
      </c>
      <c r="CR45" s="257"/>
      <c r="CS45" s="257"/>
      <c r="CT45" s="40" t="s">
        <v>67</v>
      </c>
      <c r="CU45" s="38">
        <v>6</v>
      </c>
      <c r="CV45" s="39" t="s">
        <v>68</v>
      </c>
      <c r="CW45" s="257"/>
      <c r="CX45" s="257"/>
      <c r="CY45" s="40" t="s">
        <v>67</v>
      </c>
      <c r="CZ45" s="258" t="s">
        <v>95</v>
      </c>
      <c r="DA45" s="259"/>
      <c r="DB45" s="259"/>
      <c r="DC45" s="259"/>
      <c r="DD45" s="260"/>
      <c r="DE45" s="248" t="s">
        <v>51</v>
      </c>
      <c r="DF45" s="268"/>
      <c r="DG45" s="268"/>
      <c r="DH45" s="268"/>
      <c r="DI45" s="269"/>
      <c r="DJ45" s="248" t="s">
        <v>96</v>
      </c>
      <c r="DK45" s="249"/>
      <c r="DL45" s="249"/>
      <c r="DM45" s="249"/>
      <c r="DN45" s="250"/>
      <c r="DO45" s="248" t="s">
        <v>97</v>
      </c>
      <c r="DP45" s="249"/>
      <c r="DQ45" s="249"/>
      <c r="DR45" s="249"/>
      <c r="DS45" s="250"/>
      <c r="DT45" s="248" t="s">
        <v>98</v>
      </c>
      <c r="DU45" s="249"/>
      <c r="DV45" s="249"/>
      <c r="DW45" s="249"/>
      <c r="DX45" s="250"/>
      <c r="DY45" s="248" t="s">
        <v>52</v>
      </c>
      <c r="DZ45" s="249"/>
      <c r="EA45" s="249"/>
      <c r="EB45" s="249"/>
      <c r="EC45" s="250"/>
      <c r="ED45" s="248" t="s">
        <v>99</v>
      </c>
      <c r="EE45" s="249"/>
      <c r="EF45" s="249"/>
      <c r="EG45" s="249"/>
      <c r="EH45" s="250"/>
      <c r="EJ45" s="192" t="s">
        <v>5</v>
      </c>
      <c r="EK45" s="193" t="s">
        <v>6</v>
      </c>
      <c r="EL45" s="189" t="s">
        <v>7</v>
      </c>
      <c r="EM45" s="189" t="s">
        <v>8</v>
      </c>
      <c r="EN45" s="189" t="s">
        <v>9</v>
      </c>
      <c r="EO45" s="189" t="s">
        <v>10</v>
      </c>
      <c r="EP45" s="189" t="s">
        <v>11</v>
      </c>
      <c r="EQ45" s="189" t="s">
        <v>12</v>
      </c>
      <c r="ER45" s="189" t="s">
        <v>3</v>
      </c>
      <c r="ES45" s="189" t="s">
        <v>4</v>
      </c>
      <c r="ET45" s="190"/>
      <c r="EU45" s="190"/>
    </row>
    <row r="46" spans="2:184" ht="15" customHeight="1">
      <c r="B46" s="61"/>
      <c r="C46" s="81"/>
      <c r="D46" s="49" t="str">
        <f>IF(BV46="","",BV46)</f>
        <v>宮下 げん</v>
      </c>
      <c r="E46" s="150"/>
      <c r="F46" s="150"/>
      <c r="G46" s="150"/>
      <c r="H46" s="147"/>
      <c r="I46" s="49" t="str">
        <f>IF(CA46="","",CA46)</f>
        <v>宮　下</v>
      </c>
      <c r="J46" s="150"/>
      <c r="K46" s="150"/>
      <c r="L46" s="150"/>
      <c r="M46" s="147"/>
      <c r="N46" s="49" t="str">
        <f>IF(CF46="","",CF46)</f>
        <v>櫻井 廣明</v>
      </c>
      <c r="O46" s="150"/>
      <c r="P46" s="150"/>
      <c r="Q46" s="150"/>
      <c r="R46" s="147"/>
      <c r="S46" s="49">
        <f>IF(CK46="","",CK46)</f>
      </c>
      <c r="T46" s="150"/>
      <c r="U46" s="150"/>
      <c r="V46" s="150"/>
      <c r="W46" s="147"/>
      <c r="X46" s="49">
        <f>IF(CP46="","",CP46)</f>
      </c>
      <c r="Y46" s="150"/>
      <c r="Z46" s="150"/>
      <c r="AA46" s="150"/>
      <c r="AB46" s="147"/>
      <c r="AC46" s="49">
        <f>IF(CU46="","",CU46)</f>
      </c>
      <c r="AD46" s="150"/>
      <c r="AE46" s="150"/>
      <c r="AF46" s="150"/>
      <c r="AG46" s="147"/>
      <c r="AH46" s="261"/>
      <c r="AI46" s="262"/>
      <c r="AJ46" s="262"/>
      <c r="AK46" s="262"/>
      <c r="AL46" s="263"/>
      <c r="AM46" s="270"/>
      <c r="AN46" s="271"/>
      <c r="AO46" s="271"/>
      <c r="AP46" s="271"/>
      <c r="AQ46" s="272"/>
      <c r="AR46" s="251"/>
      <c r="AS46" s="252"/>
      <c r="AT46" s="252"/>
      <c r="AU46" s="252"/>
      <c r="AV46" s="253"/>
      <c r="AW46" s="251"/>
      <c r="AX46" s="252"/>
      <c r="AY46" s="252"/>
      <c r="AZ46" s="252"/>
      <c r="BA46" s="253"/>
      <c r="BB46" s="251"/>
      <c r="BC46" s="252"/>
      <c r="BD46" s="252"/>
      <c r="BE46" s="252"/>
      <c r="BF46" s="253"/>
      <c r="BG46" s="251"/>
      <c r="BH46" s="252"/>
      <c r="BI46" s="252"/>
      <c r="BJ46" s="252"/>
      <c r="BK46" s="253"/>
      <c r="BL46" s="251"/>
      <c r="BM46" s="252"/>
      <c r="BN46" s="252"/>
      <c r="BO46" s="252"/>
      <c r="BP46" s="253"/>
      <c r="BT46" s="103"/>
      <c r="BU46" s="81"/>
      <c r="BV46" s="199" t="s">
        <v>171</v>
      </c>
      <c r="BW46" s="200"/>
      <c r="BX46" s="200"/>
      <c r="BY46" s="200"/>
      <c r="BZ46" s="201"/>
      <c r="CA46" s="199" t="s">
        <v>45</v>
      </c>
      <c r="CB46" s="200"/>
      <c r="CC46" s="200"/>
      <c r="CD46" s="200"/>
      <c r="CE46" s="201"/>
      <c r="CF46" s="199" t="s">
        <v>172</v>
      </c>
      <c r="CG46" s="200"/>
      <c r="CH46" s="200"/>
      <c r="CI46" s="200"/>
      <c r="CJ46" s="201"/>
      <c r="CK46" s="199"/>
      <c r="CL46" s="200"/>
      <c r="CM46" s="200"/>
      <c r="CN46" s="200"/>
      <c r="CO46" s="201"/>
      <c r="CP46" s="199"/>
      <c r="CQ46" s="200"/>
      <c r="CR46" s="200"/>
      <c r="CS46" s="200"/>
      <c r="CT46" s="201"/>
      <c r="CU46" s="199"/>
      <c r="CV46" s="200"/>
      <c r="CW46" s="200"/>
      <c r="CX46" s="200"/>
      <c r="CY46" s="201"/>
      <c r="CZ46" s="261"/>
      <c r="DA46" s="262"/>
      <c r="DB46" s="262"/>
      <c r="DC46" s="262"/>
      <c r="DD46" s="263"/>
      <c r="DE46" s="270"/>
      <c r="DF46" s="271"/>
      <c r="DG46" s="271"/>
      <c r="DH46" s="271"/>
      <c r="DI46" s="272"/>
      <c r="DJ46" s="251"/>
      <c r="DK46" s="252"/>
      <c r="DL46" s="252"/>
      <c r="DM46" s="252"/>
      <c r="DN46" s="253"/>
      <c r="DO46" s="251"/>
      <c r="DP46" s="252"/>
      <c r="DQ46" s="252"/>
      <c r="DR46" s="252"/>
      <c r="DS46" s="253"/>
      <c r="DT46" s="251"/>
      <c r="DU46" s="252"/>
      <c r="DV46" s="252"/>
      <c r="DW46" s="252"/>
      <c r="DX46" s="253"/>
      <c r="DY46" s="251"/>
      <c r="DZ46" s="252"/>
      <c r="EA46" s="252"/>
      <c r="EB46" s="252"/>
      <c r="EC46" s="253"/>
      <c r="ED46" s="251"/>
      <c r="EE46" s="252"/>
      <c r="EF46" s="252"/>
      <c r="EG46" s="252"/>
      <c r="EH46" s="253"/>
      <c r="EJ46" s="192"/>
      <c r="EK46" s="194"/>
      <c r="EL46" s="189"/>
      <c r="EM46" s="189"/>
      <c r="EN46" s="189"/>
      <c r="EO46" s="189"/>
      <c r="EP46" s="189"/>
      <c r="EQ46" s="189"/>
      <c r="ER46" s="189"/>
      <c r="ES46" s="189"/>
      <c r="ET46" s="190"/>
      <c r="EU46" s="190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</row>
    <row r="47" spans="2:151" ht="15" customHeight="1">
      <c r="B47" s="61"/>
      <c r="C47" s="82"/>
      <c r="D47" s="141">
        <f>IF(BV47="","",BV47)</f>
      </c>
      <c r="E47" s="142"/>
      <c r="F47" s="142"/>
      <c r="G47" s="142"/>
      <c r="H47" s="143"/>
      <c r="I47" s="141" t="str">
        <f>IF(CA47="","",CA47)</f>
        <v>まさひろ</v>
      </c>
      <c r="J47" s="142"/>
      <c r="K47" s="142"/>
      <c r="L47" s="142"/>
      <c r="M47" s="143"/>
      <c r="N47" s="141">
        <f>IF(CF47="","",CF47)</f>
      </c>
      <c r="O47" s="142"/>
      <c r="P47" s="142"/>
      <c r="Q47" s="142"/>
      <c r="R47" s="143"/>
      <c r="S47" s="141">
        <f>IF(CK47="","",CK47)</f>
      </c>
      <c r="T47" s="142"/>
      <c r="U47" s="142"/>
      <c r="V47" s="142"/>
      <c r="W47" s="143"/>
      <c r="X47" s="141">
        <f>IF(CP47="","",CP47)</f>
      </c>
      <c r="Y47" s="142"/>
      <c r="Z47" s="142"/>
      <c r="AA47" s="142"/>
      <c r="AB47" s="143"/>
      <c r="AC47" s="141">
        <f>IF(CU47="","",CU47)</f>
      </c>
      <c r="AD47" s="142"/>
      <c r="AE47" s="142"/>
      <c r="AF47" s="142"/>
      <c r="AG47" s="143"/>
      <c r="AH47" s="264"/>
      <c r="AI47" s="265"/>
      <c r="AJ47" s="265"/>
      <c r="AK47" s="265"/>
      <c r="AL47" s="266"/>
      <c r="AM47" s="273"/>
      <c r="AN47" s="274"/>
      <c r="AO47" s="274"/>
      <c r="AP47" s="274"/>
      <c r="AQ47" s="275"/>
      <c r="AR47" s="254"/>
      <c r="AS47" s="255"/>
      <c r="AT47" s="255"/>
      <c r="AU47" s="255"/>
      <c r="AV47" s="256"/>
      <c r="AW47" s="254"/>
      <c r="AX47" s="255"/>
      <c r="AY47" s="255"/>
      <c r="AZ47" s="255"/>
      <c r="BA47" s="256"/>
      <c r="BB47" s="254"/>
      <c r="BC47" s="255"/>
      <c r="BD47" s="255"/>
      <c r="BE47" s="255"/>
      <c r="BF47" s="256"/>
      <c r="BG47" s="254"/>
      <c r="BH47" s="255"/>
      <c r="BI47" s="255"/>
      <c r="BJ47" s="255"/>
      <c r="BK47" s="256"/>
      <c r="BL47" s="254"/>
      <c r="BM47" s="255"/>
      <c r="BN47" s="255"/>
      <c r="BO47" s="255"/>
      <c r="BP47" s="256"/>
      <c r="BT47" s="82"/>
      <c r="BU47" s="82"/>
      <c r="BV47" s="202"/>
      <c r="BW47" s="203"/>
      <c r="BX47" s="203"/>
      <c r="BY47" s="203"/>
      <c r="BZ47" s="204"/>
      <c r="CA47" s="202" t="s">
        <v>181</v>
      </c>
      <c r="CB47" s="203"/>
      <c r="CC47" s="203"/>
      <c r="CD47" s="203"/>
      <c r="CE47" s="204"/>
      <c r="CF47" s="202"/>
      <c r="CG47" s="203"/>
      <c r="CH47" s="203"/>
      <c r="CI47" s="203"/>
      <c r="CJ47" s="204"/>
      <c r="CK47" s="202"/>
      <c r="CL47" s="203"/>
      <c r="CM47" s="203"/>
      <c r="CN47" s="203"/>
      <c r="CO47" s="204"/>
      <c r="CP47" s="202"/>
      <c r="CQ47" s="203"/>
      <c r="CR47" s="203"/>
      <c r="CS47" s="203"/>
      <c r="CT47" s="204"/>
      <c r="CU47" s="202"/>
      <c r="CV47" s="203"/>
      <c r="CW47" s="203"/>
      <c r="CX47" s="203"/>
      <c r="CY47" s="204"/>
      <c r="CZ47" s="264"/>
      <c r="DA47" s="265"/>
      <c r="DB47" s="265"/>
      <c r="DC47" s="265"/>
      <c r="DD47" s="266"/>
      <c r="DE47" s="273"/>
      <c r="DF47" s="274"/>
      <c r="DG47" s="274"/>
      <c r="DH47" s="274"/>
      <c r="DI47" s="275"/>
      <c r="DJ47" s="254"/>
      <c r="DK47" s="255"/>
      <c r="DL47" s="255"/>
      <c r="DM47" s="255"/>
      <c r="DN47" s="256"/>
      <c r="DO47" s="254"/>
      <c r="DP47" s="255"/>
      <c r="DQ47" s="255"/>
      <c r="DR47" s="255"/>
      <c r="DS47" s="256"/>
      <c r="DT47" s="254"/>
      <c r="DU47" s="255"/>
      <c r="DV47" s="255"/>
      <c r="DW47" s="255"/>
      <c r="DX47" s="256"/>
      <c r="DY47" s="254"/>
      <c r="DZ47" s="255"/>
      <c r="EA47" s="255"/>
      <c r="EB47" s="255"/>
      <c r="EC47" s="256"/>
      <c r="ED47" s="254"/>
      <c r="EE47" s="255"/>
      <c r="EF47" s="255"/>
      <c r="EG47" s="255"/>
      <c r="EH47" s="256"/>
      <c r="EJ47" s="192"/>
      <c r="EK47" s="195"/>
      <c r="EL47" s="189"/>
      <c r="EM47" s="189"/>
      <c r="EN47" s="189"/>
      <c r="EO47" s="189"/>
      <c r="EP47" s="189"/>
      <c r="EQ47" s="189"/>
      <c r="ER47" s="189"/>
      <c r="ES47" s="189"/>
      <c r="ET47" s="190"/>
      <c r="EU47" s="190"/>
    </row>
    <row r="48" spans="2:151" ht="18" customHeight="1">
      <c r="B48" s="320">
        <f>BS48</f>
      </c>
      <c r="C48" s="315" t="str">
        <f>BT48</f>
        <v>輪島市門前</v>
      </c>
      <c r="D48" s="136"/>
      <c r="E48" s="137"/>
      <c r="F48" s="148">
        <f>IF(BX48="","",BX48)</f>
        <v>807</v>
      </c>
      <c r="G48" s="148"/>
      <c r="H48" s="149"/>
      <c r="I48" s="136"/>
      <c r="J48" s="137"/>
      <c r="K48" s="148">
        <f>IF(CC48="","",CC48)</f>
        <v>192</v>
      </c>
      <c r="L48" s="148"/>
      <c r="M48" s="149"/>
      <c r="N48" s="136"/>
      <c r="O48" s="137"/>
      <c r="P48" s="148">
        <f>IF(CH48="","",CH48)</f>
      </c>
      <c r="Q48" s="148"/>
      <c r="R48" s="149"/>
      <c r="S48" s="136"/>
      <c r="T48" s="137"/>
      <c r="U48" s="148">
        <f>IF(CM48="","",CM48)</f>
      </c>
      <c r="V48" s="148"/>
      <c r="W48" s="149"/>
      <c r="X48" s="136"/>
      <c r="Y48" s="137"/>
      <c r="Z48" s="148">
        <f>IF(CR48="","",CR48)</f>
      </c>
      <c r="AA48" s="148"/>
      <c r="AB48" s="149"/>
      <c r="AC48" s="136"/>
      <c r="AD48" s="137"/>
      <c r="AE48" s="148">
        <f>IF(CW48="","",CW48)</f>
      </c>
      <c r="AF48" s="148"/>
      <c r="AG48" s="149"/>
      <c r="AH48" s="136"/>
      <c r="AI48" s="137"/>
      <c r="AJ48" s="148">
        <f>IF(DB48="","",DB48)</f>
        <v>999</v>
      </c>
      <c r="AK48" s="148"/>
      <c r="AL48" s="149"/>
      <c r="AM48" s="336">
        <f>IF(DE48="","",DE48)</f>
        <v>0.001</v>
      </c>
      <c r="AN48" s="337"/>
      <c r="AO48" s="337"/>
      <c r="AP48" s="337"/>
      <c r="AQ48" s="338"/>
      <c r="AR48" s="322">
        <f>IF(DJ48="","",DJ48)</f>
        <v>5213</v>
      </c>
      <c r="AS48" s="323"/>
      <c r="AT48" s="323"/>
      <c r="AU48" s="323"/>
      <c r="AV48" s="324"/>
      <c r="AW48" s="322">
        <f>IF(DO48="","",DO48)</f>
        <v>82</v>
      </c>
      <c r="AX48" s="323"/>
      <c r="AY48" s="323"/>
      <c r="AZ48" s="323"/>
      <c r="BA48" s="324"/>
      <c r="BB48" s="322">
        <f>IF(DT48="","",DT48)</f>
        <v>5295</v>
      </c>
      <c r="BC48" s="323"/>
      <c r="BD48" s="323"/>
      <c r="BE48" s="323"/>
      <c r="BF48" s="324"/>
      <c r="BG48" s="322">
        <f>IF(DY48="","",DY48)</f>
        <v>0</v>
      </c>
      <c r="BH48" s="323"/>
      <c r="BI48" s="323"/>
      <c r="BJ48" s="323"/>
      <c r="BK48" s="324"/>
      <c r="BL48" s="322">
        <f>IF(ED48="","",ED48)</f>
        <v>0</v>
      </c>
      <c r="BM48" s="323"/>
      <c r="BN48" s="323"/>
      <c r="BO48" s="323"/>
      <c r="BP48" s="324"/>
      <c r="BR48" s="135" t="str">
        <f>IF(COUNTA(BU48:EH49)=0,"",IF(COUNTA(BV48:EH49)=0,$EK$1,IF(COUNTA(BU48)=0,$EK$1,IF(AND(ER48=0,COUNTA(DE48:EH49)=0),$EJ$1,IF(AND(ES48=0,COUNTA(DE48:EH49)=6),$EJ$1,$EK$1)))))</f>
        <v>OK</v>
      </c>
      <c r="BS48" s="241">
        <f>IF($BT$1=7,EU48,"")</f>
      </c>
      <c r="BT48" s="315" t="s">
        <v>173</v>
      </c>
      <c r="BU48" s="175">
        <v>4</v>
      </c>
      <c r="BV48" s="205"/>
      <c r="BW48" s="206"/>
      <c r="BX48" s="207">
        <v>807</v>
      </c>
      <c r="BY48" s="207"/>
      <c r="BZ48" s="208"/>
      <c r="CA48" s="205"/>
      <c r="CB48" s="206"/>
      <c r="CC48" s="207">
        <v>192</v>
      </c>
      <c r="CD48" s="207"/>
      <c r="CE48" s="208"/>
      <c r="CF48" s="205"/>
      <c r="CG48" s="206"/>
      <c r="CH48" s="207"/>
      <c r="CI48" s="207"/>
      <c r="CJ48" s="208"/>
      <c r="CK48" s="205"/>
      <c r="CL48" s="206"/>
      <c r="CM48" s="207"/>
      <c r="CN48" s="207"/>
      <c r="CO48" s="208"/>
      <c r="CP48" s="205"/>
      <c r="CQ48" s="206"/>
      <c r="CR48" s="207"/>
      <c r="CS48" s="207"/>
      <c r="CT48" s="208"/>
      <c r="CU48" s="205"/>
      <c r="CV48" s="206"/>
      <c r="CW48" s="207"/>
      <c r="CX48" s="207"/>
      <c r="CY48" s="208"/>
      <c r="CZ48" s="205"/>
      <c r="DA48" s="206"/>
      <c r="DB48" s="207">
        <v>999</v>
      </c>
      <c r="DC48" s="207"/>
      <c r="DD48" s="208"/>
      <c r="DE48" s="230">
        <v>0.001</v>
      </c>
      <c r="DF48" s="231"/>
      <c r="DG48" s="231"/>
      <c r="DH48" s="231"/>
      <c r="DI48" s="232"/>
      <c r="DJ48" s="242">
        <v>5213</v>
      </c>
      <c r="DK48" s="243"/>
      <c r="DL48" s="243"/>
      <c r="DM48" s="243"/>
      <c r="DN48" s="244"/>
      <c r="DO48" s="242">
        <v>82</v>
      </c>
      <c r="DP48" s="243"/>
      <c r="DQ48" s="243"/>
      <c r="DR48" s="243"/>
      <c r="DS48" s="244"/>
      <c r="DT48" s="242">
        <v>5295</v>
      </c>
      <c r="DU48" s="243"/>
      <c r="DV48" s="243"/>
      <c r="DW48" s="243"/>
      <c r="DX48" s="244"/>
      <c r="DY48" s="242">
        <v>0</v>
      </c>
      <c r="DZ48" s="243"/>
      <c r="EA48" s="243"/>
      <c r="EB48" s="243"/>
      <c r="EC48" s="244"/>
      <c r="ED48" s="242">
        <v>0</v>
      </c>
      <c r="EE48" s="243"/>
      <c r="EF48" s="243"/>
      <c r="EG48" s="243"/>
      <c r="EH48" s="244"/>
      <c r="EJ48" s="29">
        <v>4</v>
      </c>
      <c r="EK48" s="30">
        <v>5295</v>
      </c>
      <c r="EL48" s="31">
        <f>+BU48-EJ48</f>
        <v>0</v>
      </c>
      <c r="EM48" s="32">
        <f>SUM(BV49:CY49)-CZ49+(SUM(BV48:CY48)-DB48)/1000</f>
        <v>0</v>
      </c>
      <c r="EN48" s="33">
        <f>SUM(BV48:CY48)/1000+DE48-EJ44</f>
        <v>0</v>
      </c>
      <c r="EO48" s="31">
        <f>DB48/1000+CZ49+DE48-DJ48</f>
        <v>0</v>
      </c>
      <c r="EP48" s="31">
        <f>SUM(DJ48:DS49)-DT48</f>
        <v>0</v>
      </c>
      <c r="EQ48" s="31">
        <f>+DT48+DY48+ED48-EK48</f>
        <v>0</v>
      </c>
      <c r="ER48" s="12">
        <f>IF(AND(COUNTA(DE48:EH49)=0,COUNTIF(EL48:EM48,"&lt;&gt;0")=0),0,1)</f>
        <v>1</v>
      </c>
      <c r="ES48" s="12">
        <f>IF(COUNTIF(EL48:EQ48,"&lt;&gt;0")=0,0,1)</f>
        <v>0</v>
      </c>
      <c r="ET48" s="12" t="str">
        <f>IF(AND(ES48=0,EK48&lt;&gt;0),$ES$2,$ET$2)</f>
        <v>確</v>
      </c>
      <c r="EU48" s="12" t="str">
        <f>IF(ET48=$ES$2,$ES$2,"")</f>
        <v>確</v>
      </c>
    </row>
    <row r="49" spans="2:148" ht="18" customHeight="1">
      <c r="B49" s="320"/>
      <c r="C49" s="316"/>
      <c r="D49" s="138">
        <f>IF(BV49="","",BV49)</f>
        <v>334</v>
      </c>
      <c r="E49" s="139"/>
      <c r="F49" s="139"/>
      <c r="G49" s="139"/>
      <c r="H49" s="140"/>
      <c r="I49" s="138">
        <f>IF(CA49="","",CA49)</f>
        <v>4765</v>
      </c>
      <c r="J49" s="139"/>
      <c r="K49" s="139"/>
      <c r="L49" s="139"/>
      <c r="M49" s="140"/>
      <c r="N49" s="138">
        <f>IF(CF49="","",CF49)</f>
        <v>113</v>
      </c>
      <c r="O49" s="139"/>
      <c r="P49" s="139"/>
      <c r="Q49" s="139"/>
      <c r="R49" s="140"/>
      <c r="S49" s="138">
        <f>IF(CK49="","",CK49)</f>
      </c>
      <c r="T49" s="139"/>
      <c r="U49" s="139"/>
      <c r="V49" s="139"/>
      <c r="W49" s="140"/>
      <c r="X49" s="138">
        <f>IF(CP49="","",CP49)</f>
      </c>
      <c r="Y49" s="139"/>
      <c r="Z49" s="139"/>
      <c r="AA49" s="139"/>
      <c r="AB49" s="140"/>
      <c r="AC49" s="138">
        <f>IF(CU49="","",CU49)</f>
      </c>
      <c r="AD49" s="139"/>
      <c r="AE49" s="139"/>
      <c r="AF49" s="139"/>
      <c r="AG49" s="140"/>
      <c r="AH49" s="138">
        <f>IF(CZ49="","",CZ49)</f>
        <v>5212</v>
      </c>
      <c r="AI49" s="139"/>
      <c r="AJ49" s="139"/>
      <c r="AK49" s="139"/>
      <c r="AL49" s="140"/>
      <c r="AM49" s="339"/>
      <c r="AN49" s="340"/>
      <c r="AO49" s="340"/>
      <c r="AP49" s="340"/>
      <c r="AQ49" s="341"/>
      <c r="AR49" s="325"/>
      <c r="AS49" s="326"/>
      <c r="AT49" s="326"/>
      <c r="AU49" s="326"/>
      <c r="AV49" s="327"/>
      <c r="AW49" s="325"/>
      <c r="AX49" s="326"/>
      <c r="AY49" s="326"/>
      <c r="AZ49" s="326"/>
      <c r="BA49" s="327"/>
      <c r="BB49" s="325"/>
      <c r="BC49" s="326"/>
      <c r="BD49" s="326"/>
      <c r="BE49" s="326"/>
      <c r="BF49" s="327"/>
      <c r="BG49" s="325"/>
      <c r="BH49" s="326"/>
      <c r="BI49" s="326"/>
      <c r="BJ49" s="326"/>
      <c r="BK49" s="327"/>
      <c r="BL49" s="325"/>
      <c r="BM49" s="326"/>
      <c r="BN49" s="326"/>
      <c r="BO49" s="326"/>
      <c r="BP49" s="327"/>
      <c r="BR49" s="135"/>
      <c r="BS49" s="241"/>
      <c r="BT49" s="316"/>
      <c r="BU49" s="176"/>
      <c r="BV49" s="209">
        <v>334</v>
      </c>
      <c r="BW49" s="210"/>
      <c r="BX49" s="210"/>
      <c r="BY49" s="210"/>
      <c r="BZ49" s="211"/>
      <c r="CA49" s="209">
        <v>4765</v>
      </c>
      <c r="CB49" s="210"/>
      <c r="CC49" s="210"/>
      <c r="CD49" s="210"/>
      <c r="CE49" s="211"/>
      <c r="CF49" s="209">
        <v>113</v>
      </c>
      <c r="CG49" s="210"/>
      <c r="CH49" s="210"/>
      <c r="CI49" s="210"/>
      <c r="CJ49" s="211"/>
      <c r="CK49" s="209"/>
      <c r="CL49" s="210"/>
      <c r="CM49" s="210"/>
      <c r="CN49" s="210"/>
      <c r="CO49" s="211"/>
      <c r="CP49" s="209"/>
      <c r="CQ49" s="210"/>
      <c r="CR49" s="210"/>
      <c r="CS49" s="210"/>
      <c r="CT49" s="211"/>
      <c r="CU49" s="209"/>
      <c r="CV49" s="210"/>
      <c r="CW49" s="210"/>
      <c r="CX49" s="210"/>
      <c r="CY49" s="211"/>
      <c r="CZ49" s="209">
        <v>5212</v>
      </c>
      <c r="DA49" s="210"/>
      <c r="DB49" s="210"/>
      <c r="DC49" s="210"/>
      <c r="DD49" s="211"/>
      <c r="DE49" s="233"/>
      <c r="DF49" s="234"/>
      <c r="DG49" s="234"/>
      <c r="DH49" s="234"/>
      <c r="DI49" s="235"/>
      <c r="DJ49" s="245"/>
      <c r="DK49" s="246"/>
      <c r="DL49" s="246"/>
      <c r="DM49" s="246"/>
      <c r="DN49" s="247"/>
      <c r="DO49" s="245"/>
      <c r="DP49" s="246"/>
      <c r="DQ49" s="246"/>
      <c r="DR49" s="246"/>
      <c r="DS49" s="247"/>
      <c r="DT49" s="245"/>
      <c r="DU49" s="246"/>
      <c r="DV49" s="246"/>
      <c r="DW49" s="246"/>
      <c r="DX49" s="247"/>
      <c r="DY49" s="245"/>
      <c r="DZ49" s="246"/>
      <c r="EA49" s="246"/>
      <c r="EB49" s="246"/>
      <c r="EC49" s="247"/>
      <c r="ED49" s="245"/>
      <c r="EE49" s="246"/>
      <c r="EF49" s="246"/>
      <c r="EG49" s="246"/>
      <c r="EH49" s="247"/>
      <c r="EJ49" s="35"/>
      <c r="EK49" s="35"/>
      <c r="EL49" s="31"/>
      <c r="EM49" s="32"/>
      <c r="EN49" s="32"/>
      <c r="EO49" s="31"/>
      <c r="EP49" s="31"/>
      <c r="EQ49" s="31"/>
      <c r="ER49" s="12"/>
    </row>
    <row r="50" spans="2:184" ht="18" customHeight="1">
      <c r="B50" s="320">
        <f>BS50</f>
      </c>
      <c r="C50" s="315" t="str">
        <f>BT50</f>
        <v>穴 水 町</v>
      </c>
      <c r="D50" s="136"/>
      <c r="E50" s="137"/>
      <c r="F50" s="148">
        <f>IF(BX50="","",BX50)</f>
        <v>417</v>
      </c>
      <c r="G50" s="148"/>
      <c r="H50" s="149"/>
      <c r="I50" s="136"/>
      <c r="J50" s="137"/>
      <c r="K50" s="148">
        <f>IF(CC50="","",CC50)</f>
        <v>582</v>
      </c>
      <c r="L50" s="148"/>
      <c r="M50" s="149"/>
      <c r="N50" s="136"/>
      <c r="O50" s="137"/>
      <c r="P50" s="148">
        <f>IF(CH50="","",CH50)</f>
      </c>
      <c r="Q50" s="148"/>
      <c r="R50" s="149"/>
      <c r="S50" s="136"/>
      <c r="T50" s="137"/>
      <c r="U50" s="148">
        <f>IF(CM50="","",CM50)</f>
      </c>
      <c r="V50" s="148"/>
      <c r="W50" s="149"/>
      <c r="X50" s="136"/>
      <c r="Y50" s="137"/>
      <c r="Z50" s="148">
        <f>IF(CR50="","",CR50)</f>
      </c>
      <c r="AA50" s="148"/>
      <c r="AB50" s="149"/>
      <c r="AC50" s="136"/>
      <c r="AD50" s="137"/>
      <c r="AE50" s="148">
        <f>IF(CW50="","",CW50)</f>
      </c>
      <c r="AF50" s="148"/>
      <c r="AG50" s="149"/>
      <c r="AH50" s="136"/>
      <c r="AI50" s="137"/>
      <c r="AJ50" s="148">
        <f>IF(DB50="","",DB50)</f>
        <v>999</v>
      </c>
      <c r="AK50" s="148"/>
      <c r="AL50" s="149"/>
      <c r="AM50" s="336">
        <f>IF(DE50="","",DE50)</f>
        <v>0.001</v>
      </c>
      <c r="AN50" s="337"/>
      <c r="AO50" s="337"/>
      <c r="AP50" s="337"/>
      <c r="AQ50" s="338"/>
      <c r="AR50" s="322">
        <f>IF(DJ50="","",DJ50)</f>
        <v>6855</v>
      </c>
      <c r="AS50" s="323"/>
      <c r="AT50" s="323"/>
      <c r="AU50" s="323"/>
      <c r="AV50" s="324"/>
      <c r="AW50" s="322">
        <f>IF(DO50="","",DO50)</f>
        <v>101</v>
      </c>
      <c r="AX50" s="323"/>
      <c r="AY50" s="323"/>
      <c r="AZ50" s="323"/>
      <c r="BA50" s="324"/>
      <c r="BB50" s="322">
        <f>IF(DT50="","",DT50)</f>
        <v>6956</v>
      </c>
      <c r="BC50" s="323"/>
      <c r="BD50" s="323"/>
      <c r="BE50" s="323"/>
      <c r="BF50" s="324"/>
      <c r="BG50" s="322">
        <f>IF(DY50="","",DY50)</f>
        <v>0</v>
      </c>
      <c r="BH50" s="323"/>
      <c r="BI50" s="323"/>
      <c r="BJ50" s="323"/>
      <c r="BK50" s="324"/>
      <c r="BL50" s="322">
        <f>IF(ED50="","",ED50)</f>
        <v>0</v>
      </c>
      <c r="BM50" s="323"/>
      <c r="BN50" s="323"/>
      <c r="BO50" s="323"/>
      <c r="BP50" s="324"/>
      <c r="BR50" s="135" t="str">
        <f>IF(COUNTA(BU50:EH51)=0,"",IF(COUNTA(BV50:EH51)=0,$EK$1,IF(COUNTA(BU50)=0,$EK$1,IF(AND(ER50=0,COUNTA(DE50:EH51)=0),$EJ$1,IF(AND(ES50=0,COUNTA(DE50:EH51)=6),$EJ$1,$EK$1)))))</f>
        <v>OK</v>
      </c>
      <c r="BS50" s="241">
        <f>IF($BT$1=7,EU50,"")</f>
      </c>
      <c r="BT50" s="315" t="s">
        <v>174</v>
      </c>
      <c r="BU50" s="371">
        <v>18</v>
      </c>
      <c r="BV50" s="136"/>
      <c r="BW50" s="137"/>
      <c r="BX50" s="363">
        <v>417</v>
      </c>
      <c r="BY50" s="363"/>
      <c r="BZ50" s="364"/>
      <c r="CA50" s="136"/>
      <c r="CB50" s="137"/>
      <c r="CC50" s="363">
        <v>582</v>
      </c>
      <c r="CD50" s="363"/>
      <c r="CE50" s="364"/>
      <c r="CF50" s="136"/>
      <c r="CG50" s="137"/>
      <c r="CH50" s="363"/>
      <c r="CI50" s="363"/>
      <c r="CJ50" s="364"/>
      <c r="CK50" s="136"/>
      <c r="CL50" s="137"/>
      <c r="CM50" s="363"/>
      <c r="CN50" s="363"/>
      <c r="CO50" s="364"/>
      <c r="CP50" s="136"/>
      <c r="CQ50" s="137"/>
      <c r="CR50" s="363"/>
      <c r="CS50" s="363"/>
      <c r="CT50" s="364"/>
      <c r="CU50" s="136"/>
      <c r="CV50" s="137"/>
      <c r="CW50" s="363"/>
      <c r="CX50" s="363"/>
      <c r="CY50" s="364"/>
      <c r="CZ50" s="136"/>
      <c r="DA50" s="137"/>
      <c r="DB50" s="363">
        <v>999</v>
      </c>
      <c r="DC50" s="363"/>
      <c r="DD50" s="364"/>
      <c r="DE50" s="365">
        <v>0.001</v>
      </c>
      <c r="DF50" s="366"/>
      <c r="DG50" s="366"/>
      <c r="DH50" s="366"/>
      <c r="DI50" s="367"/>
      <c r="DJ50" s="357">
        <v>6855</v>
      </c>
      <c r="DK50" s="358"/>
      <c r="DL50" s="358"/>
      <c r="DM50" s="358"/>
      <c r="DN50" s="359"/>
      <c r="DO50" s="357">
        <v>101</v>
      </c>
      <c r="DP50" s="358"/>
      <c r="DQ50" s="358"/>
      <c r="DR50" s="358"/>
      <c r="DS50" s="359"/>
      <c r="DT50" s="357">
        <v>6956</v>
      </c>
      <c r="DU50" s="358"/>
      <c r="DV50" s="358"/>
      <c r="DW50" s="358"/>
      <c r="DX50" s="359"/>
      <c r="DY50" s="357">
        <v>0</v>
      </c>
      <c r="DZ50" s="358"/>
      <c r="EA50" s="358"/>
      <c r="EB50" s="358"/>
      <c r="EC50" s="359"/>
      <c r="ED50" s="357">
        <v>0</v>
      </c>
      <c r="EE50" s="358"/>
      <c r="EF50" s="358"/>
      <c r="EG50" s="358"/>
      <c r="EH50" s="359"/>
      <c r="EJ50" s="29">
        <v>18</v>
      </c>
      <c r="EK50" s="30">
        <v>6956</v>
      </c>
      <c r="EL50" s="31">
        <f>+BU50-EJ50</f>
        <v>0</v>
      </c>
      <c r="EM50" s="32">
        <f>SUM(BV51:CY51)-CZ51+(SUM(BV50:CY50)-DB50)/1000</f>
        <v>0</v>
      </c>
      <c r="EN50" s="33">
        <f>SUM(BV50:CY50)/1000+DE50-EJ44</f>
        <v>0</v>
      </c>
      <c r="EO50" s="31">
        <f>DB50/1000+CZ51+DE50-DJ50</f>
        <v>0</v>
      </c>
      <c r="EP50" s="31">
        <f>SUM(DJ50:DS51)-DT50</f>
        <v>0</v>
      </c>
      <c r="EQ50" s="31">
        <f>+DT50+DY50+ED50-EK50</f>
        <v>0</v>
      </c>
      <c r="ER50" s="12">
        <f>IF(AND(COUNTA(DE50:EH51)=0,COUNTIF(EL50:EM50,"&lt;&gt;0")=0),0,1)</f>
        <v>1</v>
      </c>
      <c r="ES50" s="12">
        <f>IF(COUNTIF(EL50:EQ50,"&lt;&gt;0")=0,0,1)</f>
        <v>0</v>
      </c>
      <c r="ET50" s="12" t="str">
        <f>IF(AND(ES50=0,EK50&lt;&gt;0),$ES$2,$ET$2)</f>
        <v>確</v>
      </c>
      <c r="EU50" s="12" t="str">
        <f>IF(ET50=$ES$2,$ES$2,"")</f>
        <v>確</v>
      </c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</row>
    <row r="51" spans="2:138" ht="18" customHeight="1">
      <c r="B51" s="320"/>
      <c r="C51" s="316"/>
      <c r="D51" s="138">
        <f>IF(BV51="","",BV51)</f>
        <v>4544</v>
      </c>
      <c r="E51" s="139"/>
      <c r="F51" s="139"/>
      <c r="G51" s="139"/>
      <c r="H51" s="140"/>
      <c r="I51" s="138">
        <f>IF(CA51="","",CA51)</f>
        <v>1698</v>
      </c>
      <c r="J51" s="139"/>
      <c r="K51" s="139"/>
      <c r="L51" s="139"/>
      <c r="M51" s="140"/>
      <c r="N51" s="138">
        <f>IF(CF51="","",CF51)</f>
        <v>612</v>
      </c>
      <c r="O51" s="139"/>
      <c r="P51" s="139"/>
      <c r="Q51" s="139"/>
      <c r="R51" s="140"/>
      <c r="S51" s="138">
        <f>IF(CK51="","",CK51)</f>
      </c>
      <c r="T51" s="139"/>
      <c r="U51" s="139"/>
      <c r="V51" s="139"/>
      <c r="W51" s="140"/>
      <c r="X51" s="138">
        <f>IF(CP51="","",CP51)</f>
      </c>
      <c r="Y51" s="139"/>
      <c r="Z51" s="139"/>
      <c r="AA51" s="139"/>
      <c r="AB51" s="140"/>
      <c r="AC51" s="138">
        <f>IF(CU51="","",CU51)</f>
      </c>
      <c r="AD51" s="139"/>
      <c r="AE51" s="139"/>
      <c r="AF51" s="139"/>
      <c r="AG51" s="140"/>
      <c r="AH51" s="138">
        <f>IF(CZ51="","",CZ51)</f>
        <v>6854</v>
      </c>
      <c r="AI51" s="139"/>
      <c r="AJ51" s="139"/>
      <c r="AK51" s="139"/>
      <c r="AL51" s="140"/>
      <c r="AM51" s="339"/>
      <c r="AN51" s="340"/>
      <c r="AO51" s="340"/>
      <c r="AP51" s="340"/>
      <c r="AQ51" s="341"/>
      <c r="AR51" s="325"/>
      <c r="AS51" s="326"/>
      <c r="AT51" s="326"/>
      <c r="AU51" s="326"/>
      <c r="AV51" s="327"/>
      <c r="AW51" s="325"/>
      <c r="AX51" s="326"/>
      <c r="AY51" s="326"/>
      <c r="AZ51" s="326"/>
      <c r="BA51" s="327"/>
      <c r="BB51" s="325"/>
      <c r="BC51" s="326"/>
      <c r="BD51" s="326"/>
      <c r="BE51" s="326"/>
      <c r="BF51" s="327"/>
      <c r="BG51" s="325"/>
      <c r="BH51" s="326"/>
      <c r="BI51" s="326"/>
      <c r="BJ51" s="326"/>
      <c r="BK51" s="327"/>
      <c r="BL51" s="325"/>
      <c r="BM51" s="326"/>
      <c r="BN51" s="326"/>
      <c r="BO51" s="326"/>
      <c r="BP51" s="327"/>
      <c r="BR51" s="135"/>
      <c r="BS51" s="241"/>
      <c r="BT51" s="316"/>
      <c r="BU51" s="372"/>
      <c r="BV51" s="354">
        <v>4544</v>
      </c>
      <c r="BW51" s="355"/>
      <c r="BX51" s="355"/>
      <c r="BY51" s="355"/>
      <c r="BZ51" s="356"/>
      <c r="CA51" s="354">
        <v>1698</v>
      </c>
      <c r="CB51" s="355"/>
      <c r="CC51" s="355"/>
      <c r="CD51" s="355"/>
      <c r="CE51" s="356"/>
      <c r="CF51" s="354">
        <v>612</v>
      </c>
      <c r="CG51" s="355"/>
      <c r="CH51" s="355"/>
      <c r="CI51" s="355"/>
      <c r="CJ51" s="356"/>
      <c r="CK51" s="354"/>
      <c r="CL51" s="355"/>
      <c r="CM51" s="355"/>
      <c r="CN51" s="355"/>
      <c r="CO51" s="356"/>
      <c r="CP51" s="354"/>
      <c r="CQ51" s="355"/>
      <c r="CR51" s="355"/>
      <c r="CS51" s="355"/>
      <c r="CT51" s="356"/>
      <c r="CU51" s="354"/>
      <c r="CV51" s="355"/>
      <c r="CW51" s="355"/>
      <c r="CX51" s="355"/>
      <c r="CY51" s="356"/>
      <c r="CZ51" s="354">
        <v>6854</v>
      </c>
      <c r="DA51" s="355"/>
      <c r="DB51" s="355"/>
      <c r="DC51" s="355"/>
      <c r="DD51" s="356"/>
      <c r="DE51" s="368"/>
      <c r="DF51" s="369"/>
      <c r="DG51" s="369"/>
      <c r="DH51" s="369"/>
      <c r="DI51" s="370"/>
      <c r="DJ51" s="360"/>
      <c r="DK51" s="361"/>
      <c r="DL51" s="361"/>
      <c r="DM51" s="361"/>
      <c r="DN51" s="362"/>
      <c r="DO51" s="360"/>
      <c r="DP51" s="361"/>
      <c r="DQ51" s="361"/>
      <c r="DR51" s="361"/>
      <c r="DS51" s="362"/>
      <c r="DT51" s="360"/>
      <c r="DU51" s="361"/>
      <c r="DV51" s="361"/>
      <c r="DW51" s="361"/>
      <c r="DX51" s="362"/>
      <c r="DY51" s="360"/>
      <c r="DZ51" s="361"/>
      <c r="EA51" s="361"/>
      <c r="EB51" s="361"/>
      <c r="EC51" s="362"/>
      <c r="ED51" s="360"/>
      <c r="EE51" s="361"/>
      <c r="EF51" s="361"/>
      <c r="EG51" s="361"/>
      <c r="EH51" s="362"/>
    </row>
    <row r="52" spans="2:151" ht="18" customHeight="1">
      <c r="B52" s="320">
        <f>BS52</f>
      </c>
      <c r="C52" s="315" t="str">
        <f>BT52</f>
        <v>能 登 町</v>
      </c>
      <c r="D52" s="136"/>
      <c r="E52" s="137"/>
      <c r="F52" s="148">
        <f>IF(BX52="","",BX52)</f>
        <v>202</v>
      </c>
      <c r="G52" s="148"/>
      <c r="H52" s="149"/>
      <c r="I52" s="136"/>
      <c r="J52" s="137"/>
      <c r="K52" s="148">
        <f>IF(CC52="","",CC52)</f>
        <v>797</v>
      </c>
      <c r="L52" s="148"/>
      <c r="M52" s="149"/>
      <c r="N52" s="136"/>
      <c r="O52" s="137"/>
      <c r="P52" s="148">
        <f>IF(CH52="","",CH52)</f>
      </c>
      <c r="Q52" s="148"/>
      <c r="R52" s="149"/>
      <c r="S52" s="136"/>
      <c r="T52" s="137"/>
      <c r="U52" s="148">
        <f>IF(CM52="","",CM52)</f>
      </c>
      <c r="V52" s="148"/>
      <c r="W52" s="149"/>
      <c r="X52" s="136"/>
      <c r="Y52" s="137"/>
      <c r="Z52" s="148">
        <f>IF(CR52="","",CR52)</f>
      </c>
      <c r="AA52" s="148"/>
      <c r="AB52" s="149"/>
      <c r="AC52" s="136"/>
      <c r="AD52" s="137"/>
      <c r="AE52" s="148">
        <f>IF(CW52="","",CW52)</f>
      </c>
      <c r="AF52" s="148"/>
      <c r="AG52" s="149"/>
      <c r="AH52" s="136"/>
      <c r="AI52" s="137"/>
      <c r="AJ52" s="148">
        <f>IF(DB52="","",DB52)</f>
        <v>999</v>
      </c>
      <c r="AK52" s="148"/>
      <c r="AL52" s="149"/>
      <c r="AM52" s="336">
        <f>IF(DE52="","",DE52)</f>
        <v>0.001</v>
      </c>
      <c r="AN52" s="337"/>
      <c r="AO52" s="337"/>
      <c r="AP52" s="337"/>
      <c r="AQ52" s="338"/>
      <c r="AR52" s="322">
        <f>IF(DJ52="","",DJ52)</f>
        <v>13961</v>
      </c>
      <c r="AS52" s="323"/>
      <c r="AT52" s="323"/>
      <c r="AU52" s="323"/>
      <c r="AV52" s="324"/>
      <c r="AW52" s="322">
        <f>IF(DO52="","",DO52)</f>
        <v>128</v>
      </c>
      <c r="AX52" s="323"/>
      <c r="AY52" s="323"/>
      <c r="AZ52" s="323"/>
      <c r="BA52" s="324"/>
      <c r="BB52" s="322">
        <f>IF(DT52="","",DT52)</f>
        <v>14089</v>
      </c>
      <c r="BC52" s="323"/>
      <c r="BD52" s="323"/>
      <c r="BE52" s="323"/>
      <c r="BF52" s="324"/>
      <c r="BG52" s="322">
        <f>IF(DY52="","",DY52)</f>
        <v>2</v>
      </c>
      <c r="BH52" s="323"/>
      <c r="BI52" s="323"/>
      <c r="BJ52" s="323"/>
      <c r="BK52" s="324"/>
      <c r="BL52" s="322">
        <f>IF(ED52="","",ED52)</f>
        <v>0</v>
      </c>
      <c r="BM52" s="323"/>
      <c r="BN52" s="323"/>
      <c r="BO52" s="323"/>
      <c r="BP52" s="324"/>
      <c r="BR52" s="135" t="str">
        <f>IF(COUNTA(BU52:EH53)=0,"",IF(COUNTA(BV52:EH53)=0,$EK$1,IF(COUNTA(BU52)=0,$EK$1,IF(AND(ER52=0,COUNTA(DE52:EH53)=0),$EJ$1,IF(AND(ES52=0,COUNTA(DE52:EH53)=6),$EJ$1,$EK$1)))))</f>
        <v>OK</v>
      </c>
      <c r="BS52" s="241">
        <f>IF($BT$1=7,EU52,"")</f>
      </c>
      <c r="BT52" s="315" t="s">
        <v>175</v>
      </c>
      <c r="BU52" s="175">
        <v>19</v>
      </c>
      <c r="BV52" s="205"/>
      <c r="BW52" s="206"/>
      <c r="BX52" s="207">
        <v>202</v>
      </c>
      <c r="BY52" s="207"/>
      <c r="BZ52" s="208"/>
      <c r="CA52" s="205"/>
      <c r="CB52" s="206"/>
      <c r="CC52" s="207">
        <v>797</v>
      </c>
      <c r="CD52" s="207"/>
      <c r="CE52" s="208"/>
      <c r="CF52" s="205"/>
      <c r="CG52" s="206"/>
      <c r="CH52" s="207"/>
      <c r="CI52" s="207"/>
      <c r="CJ52" s="208"/>
      <c r="CK52" s="205"/>
      <c r="CL52" s="206"/>
      <c r="CM52" s="207"/>
      <c r="CN52" s="207"/>
      <c r="CO52" s="208"/>
      <c r="CP52" s="205"/>
      <c r="CQ52" s="206"/>
      <c r="CR52" s="207"/>
      <c r="CS52" s="207"/>
      <c r="CT52" s="208"/>
      <c r="CU52" s="205"/>
      <c r="CV52" s="206"/>
      <c r="CW52" s="207"/>
      <c r="CX52" s="207"/>
      <c r="CY52" s="208"/>
      <c r="CZ52" s="205"/>
      <c r="DA52" s="206"/>
      <c r="DB52" s="207">
        <v>999</v>
      </c>
      <c r="DC52" s="207"/>
      <c r="DD52" s="208"/>
      <c r="DE52" s="230">
        <v>0.001</v>
      </c>
      <c r="DF52" s="231"/>
      <c r="DG52" s="231"/>
      <c r="DH52" s="231"/>
      <c r="DI52" s="232"/>
      <c r="DJ52" s="242">
        <v>13961</v>
      </c>
      <c r="DK52" s="243"/>
      <c r="DL52" s="243"/>
      <c r="DM52" s="243"/>
      <c r="DN52" s="244"/>
      <c r="DO52" s="242">
        <v>128</v>
      </c>
      <c r="DP52" s="243"/>
      <c r="DQ52" s="243"/>
      <c r="DR52" s="243"/>
      <c r="DS52" s="244"/>
      <c r="DT52" s="242">
        <v>14089</v>
      </c>
      <c r="DU52" s="243"/>
      <c r="DV52" s="243"/>
      <c r="DW52" s="243"/>
      <c r="DX52" s="244"/>
      <c r="DY52" s="242">
        <v>2</v>
      </c>
      <c r="DZ52" s="243"/>
      <c r="EA52" s="243"/>
      <c r="EB52" s="243"/>
      <c r="EC52" s="244"/>
      <c r="ED52" s="242">
        <v>0</v>
      </c>
      <c r="EE52" s="243"/>
      <c r="EF52" s="243"/>
      <c r="EG52" s="243"/>
      <c r="EH52" s="244"/>
      <c r="EJ52" s="29">
        <v>19</v>
      </c>
      <c r="EK52" s="30">
        <v>14091</v>
      </c>
      <c r="EL52" s="31">
        <f>+BU52-EJ52</f>
        <v>0</v>
      </c>
      <c r="EM52" s="32">
        <f>SUM(BV53:CY53)-CZ53+(SUM(BV52:CY52)-DB52)/1000</f>
        <v>0</v>
      </c>
      <c r="EN52" s="33">
        <f>SUM(BV52:CY52)/1000+DE52-EJ44</f>
        <v>0</v>
      </c>
      <c r="EO52" s="31">
        <f>DB52/1000+CZ53+DE52-DJ52</f>
        <v>0</v>
      </c>
      <c r="EP52" s="31">
        <f>SUM(DJ52:DS53)-DT52</f>
        <v>0</v>
      </c>
      <c r="EQ52" s="31">
        <f>+DT52+DY52+ED52-EK52</f>
        <v>0</v>
      </c>
      <c r="ER52" s="12">
        <f>IF(AND(COUNTA(DE52:EH53)=0,COUNTIF(EL52:EM52,"&lt;&gt;0")=0),0,1)</f>
        <v>1</v>
      </c>
      <c r="ES52" s="12">
        <f>IF(COUNTIF(EL52:EQ52,"&lt;&gt;0")=0,0,1)</f>
        <v>0</v>
      </c>
      <c r="ET52" s="12" t="str">
        <f>IF(AND(ES52=0,EK52&lt;&gt;0),$ES$2,$ET$2)</f>
        <v>確</v>
      </c>
      <c r="EU52" s="12" t="str">
        <f>IF(ET52=$ES$2,$ES$2,"")</f>
        <v>確</v>
      </c>
    </row>
    <row r="53" spans="2:138" ht="18" customHeight="1">
      <c r="B53" s="320"/>
      <c r="C53" s="316"/>
      <c r="D53" s="138">
        <f>IF(BV53="","",BV53)</f>
        <v>2861</v>
      </c>
      <c r="E53" s="139"/>
      <c r="F53" s="139"/>
      <c r="G53" s="139"/>
      <c r="H53" s="140"/>
      <c r="I53" s="138">
        <f>IF(CA53="","",CA53)</f>
        <v>3253</v>
      </c>
      <c r="J53" s="139"/>
      <c r="K53" s="139"/>
      <c r="L53" s="139"/>
      <c r="M53" s="140"/>
      <c r="N53" s="138">
        <f>IF(CF53="","",CF53)</f>
        <v>7846</v>
      </c>
      <c r="O53" s="139"/>
      <c r="P53" s="139"/>
      <c r="Q53" s="139"/>
      <c r="R53" s="140"/>
      <c r="S53" s="138">
        <f>IF(CK53="","",CK53)</f>
      </c>
      <c r="T53" s="139"/>
      <c r="U53" s="139"/>
      <c r="V53" s="139"/>
      <c r="W53" s="140"/>
      <c r="X53" s="138">
        <f>IF(CP53="","",CP53)</f>
      </c>
      <c r="Y53" s="139"/>
      <c r="Z53" s="139"/>
      <c r="AA53" s="139"/>
      <c r="AB53" s="140"/>
      <c r="AC53" s="138">
        <f>IF(CU53="","",CU53)</f>
      </c>
      <c r="AD53" s="139"/>
      <c r="AE53" s="139"/>
      <c r="AF53" s="139"/>
      <c r="AG53" s="140"/>
      <c r="AH53" s="138">
        <f>IF(CZ53="","",CZ53)</f>
        <v>13960</v>
      </c>
      <c r="AI53" s="139"/>
      <c r="AJ53" s="139"/>
      <c r="AK53" s="139"/>
      <c r="AL53" s="140"/>
      <c r="AM53" s="339"/>
      <c r="AN53" s="340"/>
      <c r="AO53" s="340"/>
      <c r="AP53" s="340"/>
      <c r="AQ53" s="341"/>
      <c r="AR53" s="325"/>
      <c r="AS53" s="326"/>
      <c r="AT53" s="326"/>
      <c r="AU53" s="326"/>
      <c r="AV53" s="327"/>
      <c r="AW53" s="325"/>
      <c r="AX53" s="326"/>
      <c r="AY53" s="326"/>
      <c r="AZ53" s="326"/>
      <c r="BA53" s="327"/>
      <c r="BB53" s="325"/>
      <c r="BC53" s="326"/>
      <c r="BD53" s="326"/>
      <c r="BE53" s="326"/>
      <c r="BF53" s="327"/>
      <c r="BG53" s="325"/>
      <c r="BH53" s="326"/>
      <c r="BI53" s="326"/>
      <c r="BJ53" s="326"/>
      <c r="BK53" s="327"/>
      <c r="BL53" s="325"/>
      <c r="BM53" s="326"/>
      <c r="BN53" s="326"/>
      <c r="BO53" s="326"/>
      <c r="BP53" s="327"/>
      <c r="BR53" s="135"/>
      <c r="BS53" s="241"/>
      <c r="BT53" s="316"/>
      <c r="BU53" s="176"/>
      <c r="BV53" s="209">
        <v>2861</v>
      </c>
      <c r="BW53" s="210"/>
      <c r="BX53" s="210"/>
      <c r="BY53" s="210"/>
      <c r="BZ53" s="211"/>
      <c r="CA53" s="209">
        <v>3253</v>
      </c>
      <c r="CB53" s="210"/>
      <c r="CC53" s="210"/>
      <c r="CD53" s="210"/>
      <c r="CE53" s="211"/>
      <c r="CF53" s="209">
        <v>7846</v>
      </c>
      <c r="CG53" s="210"/>
      <c r="CH53" s="210"/>
      <c r="CI53" s="210"/>
      <c r="CJ53" s="211"/>
      <c r="CK53" s="209"/>
      <c r="CL53" s="210"/>
      <c r="CM53" s="210"/>
      <c r="CN53" s="210"/>
      <c r="CO53" s="211"/>
      <c r="CP53" s="209"/>
      <c r="CQ53" s="210"/>
      <c r="CR53" s="210"/>
      <c r="CS53" s="210"/>
      <c r="CT53" s="211"/>
      <c r="CU53" s="209"/>
      <c r="CV53" s="210"/>
      <c r="CW53" s="210"/>
      <c r="CX53" s="210"/>
      <c r="CY53" s="211"/>
      <c r="CZ53" s="209">
        <v>13960</v>
      </c>
      <c r="DA53" s="210"/>
      <c r="DB53" s="210"/>
      <c r="DC53" s="210"/>
      <c r="DD53" s="211"/>
      <c r="DE53" s="233"/>
      <c r="DF53" s="234"/>
      <c r="DG53" s="234"/>
      <c r="DH53" s="234"/>
      <c r="DI53" s="235"/>
      <c r="DJ53" s="245"/>
      <c r="DK53" s="246"/>
      <c r="DL53" s="246"/>
      <c r="DM53" s="246"/>
      <c r="DN53" s="247"/>
      <c r="DO53" s="245"/>
      <c r="DP53" s="246"/>
      <c r="DQ53" s="246"/>
      <c r="DR53" s="246"/>
      <c r="DS53" s="247"/>
      <c r="DT53" s="245"/>
      <c r="DU53" s="246"/>
      <c r="DV53" s="246"/>
      <c r="DW53" s="246"/>
      <c r="DX53" s="247"/>
      <c r="DY53" s="245"/>
      <c r="DZ53" s="246"/>
      <c r="EA53" s="246"/>
      <c r="EB53" s="246"/>
      <c r="EC53" s="247"/>
      <c r="ED53" s="245"/>
      <c r="EE53" s="246"/>
      <c r="EF53" s="246"/>
      <c r="EG53" s="246"/>
      <c r="EH53" s="247"/>
    </row>
    <row r="54" spans="2:141" ht="18" customHeight="1">
      <c r="B54" s="61"/>
      <c r="C54" s="315" t="s">
        <v>120</v>
      </c>
      <c r="D54" s="136"/>
      <c r="E54" s="137"/>
      <c r="F54" s="148">
        <f>IF(BX54="","",BX54)</f>
        <v>426</v>
      </c>
      <c r="G54" s="148"/>
      <c r="H54" s="149"/>
      <c r="I54" s="136"/>
      <c r="J54" s="137"/>
      <c r="K54" s="148">
        <f>IF(CC54="","",CC54)</f>
        <v>571</v>
      </c>
      <c r="L54" s="148"/>
      <c r="M54" s="149"/>
      <c r="N54" s="136"/>
      <c r="O54" s="137"/>
      <c r="P54" s="148">
        <f>IF(CH54="","",CH54)</f>
      </c>
      <c r="Q54" s="148"/>
      <c r="R54" s="149"/>
      <c r="S54" s="136"/>
      <c r="T54" s="137"/>
      <c r="U54" s="148">
        <f>IF(CM54="","",CM54)</f>
      </c>
      <c r="V54" s="148"/>
      <c r="W54" s="149"/>
      <c r="X54" s="136"/>
      <c r="Y54" s="137"/>
      <c r="Z54" s="148">
        <f>IF(CR54="","",CR54)</f>
      </c>
      <c r="AA54" s="148"/>
      <c r="AB54" s="149"/>
      <c r="AC54" s="136"/>
      <c r="AD54" s="137"/>
      <c r="AE54" s="148">
        <f>IF(CW54="","",CW54)</f>
      </c>
      <c r="AF54" s="148"/>
      <c r="AG54" s="149"/>
      <c r="AH54" s="136"/>
      <c r="AI54" s="137"/>
      <c r="AJ54" s="148">
        <f>IF(DB54="","",DB54)</f>
        <v>997</v>
      </c>
      <c r="AK54" s="148"/>
      <c r="AL54" s="149"/>
      <c r="AM54" s="336">
        <f>IF(DE54="","",DE54)</f>
        <v>0.003</v>
      </c>
      <c r="AN54" s="337"/>
      <c r="AO54" s="337"/>
      <c r="AP54" s="337"/>
      <c r="AQ54" s="338"/>
      <c r="AR54" s="322">
        <f>IF(DJ54="","",DJ54)</f>
        <v>26029</v>
      </c>
      <c r="AS54" s="323"/>
      <c r="AT54" s="323"/>
      <c r="AU54" s="323"/>
      <c r="AV54" s="324"/>
      <c r="AW54" s="322">
        <f>IF(DO54="","",DO54)</f>
        <v>311</v>
      </c>
      <c r="AX54" s="323"/>
      <c r="AY54" s="323"/>
      <c r="AZ54" s="323"/>
      <c r="BA54" s="324"/>
      <c r="BB54" s="322">
        <f>IF(DT54="","",DT54)</f>
        <v>26340</v>
      </c>
      <c r="BC54" s="323"/>
      <c r="BD54" s="323"/>
      <c r="BE54" s="323"/>
      <c r="BF54" s="324"/>
      <c r="BG54" s="322">
        <f>IF(DY54="","",DY54)</f>
        <v>2</v>
      </c>
      <c r="BH54" s="323"/>
      <c r="BI54" s="323"/>
      <c r="BJ54" s="323"/>
      <c r="BK54" s="324"/>
      <c r="BL54" s="322">
        <f>IF(ED54="","",ED54)</f>
        <v>0</v>
      </c>
      <c r="BM54" s="323"/>
      <c r="BN54" s="323"/>
      <c r="BO54" s="323"/>
      <c r="BP54" s="324"/>
      <c r="BT54" s="315" t="s">
        <v>120</v>
      </c>
      <c r="BU54" s="350"/>
      <c r="BV54" s="307"/>
      <c r="BW54" s="308"/>
      <c r="BX54" s="44">
        <f>IF(COUNTA(BX48,BX50,BX52)&gt;0,BX48+BX50+BX52-ROUNDDOWN(BX48+BX50+BX52,-3),"")</f>
        <v>426</v>
      </c>
      <c r="BY54" s="44"/>
      <c r="BZ54" s="26"/>
      <c r="CA54" s="307"/>
      <c r="CB54" s="308"/>
      <c r="CC54" s="44">
        <f>IF(COUNTA(CC48,CC50,CC52)&gt;0,CC48+CC50+CC52-ROUNDDOWN(CC48+CC50+CC52,-3),"")</f>
        <v>571</v>
      </c>
      <c r="CD54" s="44"/>
      <c r="CE54" s="26"/>
      <c r="CF54" s="307"/>
      <c r="CG54" s="308"/>
      <c r="CH54" s="44">
        <f>IF(COUNTA(CH48,CH50,CH52)&gt;0,CH48+CH50+CH52-ROUNDDOWN(CH48+CH50+CH52,-3),"")</f>
      </c>
      <c r="CI54" s="44"/>
      <c r="CJ54" s="26"/>
      <c r="CK54" s="307"/>
      <c r="CL54" s="308"/>
      <c r="CM54" s="44">
        <f>IF(COUNTA(CM48,CM50,CM52)&gt;0,CM48+CM50+CM52-ROUNDDOWN(CM48+CM50+CM52,-3),"")</f>
      </c>
      <c r="CN54" s="44"/>
      <c r="CO54" s="26"/>
      <c r="CP54" s="307"/>
      <c r="CQ54" s="308"/>
      <c r="CR54" s="44">
        <f>IF(COUNTA(CR48,CR50,CR52)&gt;0,CR48+CR50+CR52-ROUNDDOWN(CR48+CR50+CR52,-3),"")</f>
      </c>
      <c r="CS54" s="44"/>
      <c r="CT54" s="26"/>
      <c r="CU54" s="307"/>
      <c r="CV54" s="308"/>
      <c r="CW54" s="44">
        <f>IF(COUNTA(CW48,CW50,CW52)&gt;0,CW48+CW50+CW52-ROUNDDOWN(CW48+CW50+CW52,-3),"")</f>
      </c>
      <c r="CX54" s="44"/>
      <c r="CY54" s="26"/>
      <c r="CZ54" s="307"/>
      <c r="DA54" s="308"/>
      <c r="DB54" s="44">
        <f>IF(COUNTA(DB48,DB50,DB52)&gt;0,DB48+DB50+DB52-ROUNDDOWN(DB48+DB50+DB52,-3),"")</f>
        <v>997</v>
      </c>
      <c r="DC54" s="44"/>
      <c r="DD54" s="26"/>
      <c r="DE54" s="309">
        <f>IF(COUNTA(DE48:DI53)=0,"",SUM(DE48:DI53))</f>
        <v>0.003</v>
      </c>
      <c r="DF54" s="310"/>
      <c r="DG54" s="310"/>
      <c r="DH54" s="310"/>
      <c r="DI54" s="311"/>
      <c r="DJ54" s="298">
        <f>IF(COUNTA(DJ48:DN53)=0,"",IF(DB54="",CZ55+DE54,CZ55+DE54+DB54/1000))</f>
        <v>26029</v>
      </c>
      <c r="DK54" s="299"/>
      <c r="DL54" s="299"/>
      <c r="DM54" s="299"/>
      <c r="DN54" s="300"/>
      <c r="DO54" s="298">
        <f>IF(COUNTA(DO48:DS53)=0,"",SUM(DO48:DS53))</f>
        <v>311</v>
      </c>
      <c r="DP54" s="299"/>
      <c r="DQ54" s="299"/>
      <c r="DR54" s="299"/>
      <c r="DS54" s="300"/>
      <c r="DT54" s="298">
        <f>IF(COUNTA(DT48:DX53)=0,"",DJ54+DO54)</f>
        <v>26340</v>
      </c>
      <c r="DU54" s="299"/>
      <c r="DV54" s="299"/>
      <c r="DW54" s="299"/>
      <c r="DX54" s="300"/>
      <c r="DY54" s="298">
        <f>IF(COUNTA(DY48:EC53)=0,"",SUM(DY48:EC53))</f>
        <v>2</v>
      </c>
      <c r="DZ54" s="299"/>
      <c r="EA54" s="299"/>
      <c r="EB54" s="299"/>
      <c r="EC54" s="300"/>
      <c r="ED54" s="298">
        <f>IF(COUNTA(ED48:EH53)=0,"",SUM(ED48:EH53))</f>
        <v>0</v>
      </c>
      <c r="EE54" s="299"/>
      <c r="EF54" s="299"/>
      <c r="EG54" s="299"/>
      <c r="EH54" s="300"/>
      <c r="EJ54" s="12">
        <f>COUNTA(EJ48:EJ53)</f>
        <v>3</v>
      </c>
      <c r="EK54" s="56">
        <f>IF(COUNTA(EK48:EK53)=EJ54,SUM(EK48:EK53),"")</f>
        <v>26342</v>
      </c>
    </row>
    <row r="55" spans="2:184" ht="18" customHeight="1">
      <c r="B55" s="61"/>
      <c r="C55" s="316"/>
      <c r="D55" s="138">
        <f>IF(BV55="","",BV55)</f>
        <v>7740</v>
      </c>
      <c r="E55" s="139"/>
      <c r="F55" s="139"/>
      <c r="G55" s="139"/>
      <c r="H55" s="140"/>
      <c r="I55" s="138">
        <f>IF(CA55="","",CA55)</f>
        <v>9717</v>
      </c>
      <c r="J55" s="139"/>
      <c r="K55" s="139"/>
      <c r="L55" s="139"/>
      <c r="M55" s="140"/>
      <c r="N55" s="138">
        <f>IF(CF55="","",CF55)</f>
        <v>8571</v>
      </c>
      <c r="O55" s="139"/>
      <c r="P55" s="139"/>
      <c r="Q55" s="139"/>
      <c r="R55" s="140"/>
      <c r="S55" s="138">
        <f>IF(CK55="","",CK55)</f>
      </c>
      <c r="T55" s="139"/>
      <c r="U55" s="139"/>
      <c r="V55" s="139"/>
      <c r="W55" s="140"/>
      <c r="X55" s="138">
        <f>IF(CP55="","",CP55)</f>
      </c>
      <c r="Y55" s="139"/>
      <c r="Z55" s="139"/>
      <c r="AA55" s="139"/>
      <c r="AB55" s="140"/>
      <c r="AC55" s="138">
        <f>IF(CU55="","",CU55)</f>
      </c>
      <c r="AD55" s="139"/>
      <c r="AE55" s="139"/>
      <c r="AF55" s="139"/>
      <c r="AG55" s="140"/>
      <c r="AH55" s="138">
        <f>IF(CZ55="","",CZ55)</f>
        <v>26028</v>
      </c>
      <c r="AI55" s="139"/>
      <c r="AJ55" s="139"/>
      <c r="AK55" s="139"/>
      <c r="AL55" s="140"/>
      <c r="AM55" s="339"/>
      <c r="AN55" s="340"/>
      <c r="AO55" s="340"/>
      <c r="AP55" s="340"/>
      <c r="AQ55" s="341"/>
      <c r="AR55" s="325"/>
      <c r="AS55" s="326"/>
      <c r="AT55" s="326"/>
      <c r="AU55" s="326"/>
      <c r="AV55" s="327"/>
      <c r="AW55" s="325"/>
      <c r="AX55" s="326"/>
      <c r="AY55" s="326"/>
      <c r="AZ55" s="326"/>
      <c r="BA55" s="327"/>
      <c r="BB55" s="325"/>
      <c r="BC55" s="326"/>
      <c r="BD55" s="326"/>
      <c r="BE55" s="326"/>
      <c r="BF55" s="327"/>
      <c r="BG55" s="325"/>
      <c r="BH55" s="326"/>
      <c r="BI55" s="326"/>
      <c r="BJ55" s="326"/>
      <c r="BK55" s="327"/>
      <c r="BL55" s="325"/>
      <c r="BM55" s="326"/>
      <c r="BN55" s="326"/>
      <c r="BO55" s="326"/>
      <c r="BP55" s="327"/>
      <c r="BT55" s="316"/>
      <c r="BU55" s="351"/>
      <c r="BV55" s="304">
        <f>IF(COUNTA(BV49,BV51,BV53)&gt;0,BV49+BV51+BV53+ROUNDDOWN((BX48+BX50+BX52)/1000,0),"")</f>
        <v>7740</v>
      </c>
      <c r="BW55" s="305"/>
      <c r="BX55" s="305"/>
      <c r="BY55" s="305"/>
      <c r="BZ55" s="306"/>
      <c r="CA55" s="304">
        <f>IF(COUNTA(CA49,CA51,CA53)&gt;0,CA49+CA51+CA53+ROUNDDOWN((CC48+CC50+CC52)/1000,0),"")</f>
        <v>9717</v>
      </c>
      <c r="CB55" s="305"/>
      <c r="CC55" s="305"/>
      <c r="CD55" s="305"/>
      <c r="CE55" s="306"/>
      <c r="CF55" s="304">
        <f>IF(COUNTA(CF49,CF51,CF53)&gt;0,CF49+CF51+CF53+ROUNDDOWN((CH48+CH50+CH52)/1000,0),"")</f>
        <v>8571</v>
      </c>
      <c r="CG55" s="305"/>
      <c r="CH55" s="305"/>
      <c r="CI55" s="305"/>
      <c r="CJ55" s="306"/>
      <c r="CK55" s="304">
        <f>IF(COUNTA(CK49,CK51,CK53)&gt;0,CK49+CK51+CK53+ROUNDDOWN((CM48+CM50+CM52)/1000,0),"")</f>
      </c>
      <c r="CL55" s="305"/>
      <c r="CM55" s="305"/>
      <c r="CN55" s="305"/>
      <c r="CO55" s="306"/>
      <c r="CP55" s="304">
        <f>IF(COUNTA(CP49,CP51,CP53)&gt;0,CP49+CP51+CP53+ROUNDDOWN((CR48+CR50+CR52)/1000,0),"")</f>
      </c>
      <c r="CQ55" s="305"/>
      <c r="CR55" s="305"/>
      <c r="CS55" s="305"/>
      <c r="CT55" s="306"/>
      <c r="CU55" s="304">
        <f>IF(COUNTA(CU49,CU51,CU53)&gt;0,CU49+CU51+CU53+ROUNDDOWN((CW48+CW50+CW52)/1000,0),"")</f>
      </c>
      <c r="CV55" s="305"/>
      <c r="CW55" s="305"/>
      <c r="CX55" s="305"/>
      <c r="CY55" s="306"/>
      <c r="CZ55" s="304">
        <f>IF(COUNTA(CZ49,CZ51,CZ53)&gt;0,CZ49+CZ51+CZ53+ROUNDDOWN((DB48+DB50+DB52)/1000,0),"")</f>
        <v>26028</v>
      </c>
      <c r="DA55" s="305"/>
      <c r="DB55" s="305"/>
      <c r="DC55" s="305"/>
      <c r="DD55" s="306"/>
      <c r="DE55" s="312"/>
      <c r="DF55" s="313"/>
      <c r="DG55" s="313"/>
      <c r="DH55" s="313"/>
      <c r="DI55" s="314"/>
      <c r="DJ55" s="301"/>
      <c r="DK55" s="302"/>
      <c r="DL55" s="302"/>
      <c r="DM55" s="302"/>
      <c r="DN55" s="303"/>
      <c r="DO55" s="301"/>
      <c r="DP55" s="302"/>
      <c r="DQ55" s="302"/>
      <c r="DR55" s="302"/>
      <c r="DS55" s="303"/>
      <c r="DT55" s="301"/>
      <c r="DU55" s="302"/>
      <c r="DV55" s="302"/>
      <c r="DW55" s="302"/>
      <c r="DX55" s="303"/>
      <c r="DY55" s="301"/>
      <c r="DZ55" s="302"/>
      <c r="EA55" s="302"/>
      <c r="EB55" s="302"/>
      <c r="EC55" s="303"/>
      <c r="ED55" s="301"/>
      <c r="EE55" s="302"/>
      <c r="EF55" s="302"/>
      <c r="EG55" s="302"/>
      <c r="EH55" s="303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</row>
    <row r="56" spans="2:184" ht="19.5" customHeight="1">
      <c r="B56" s="61"/>
      <c r="C56" s="19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T56" s="83"/>
      <c r="BU56" s="83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K56" s="56"/>
      <c r="ER56" s="12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58"/>
      <c r="FK56" s="58"/>
      <c r="FL56" s="58"/>
      <c r="FM56" s="58"/>
      <c r="FN56" s="58"/>
      <c r="FO56" s="58"/>
      <c r="FP56" s="58"/>
      <c r="FQ56" s="58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</row>
    <row r="57" spans="2:138" ht="13.5" customHeight="1">
      <c r="B57" s="61"/>
      <c r="C57" s="293" t="s">
        <v>60</v>
      </c>
      <c r="D57" s="78"/>
      <c r="E57" s="78"/>
      <c r="F57" s="78"/>
      <c r="G57" s="78"/>
      <c r="H57" s="294"/>
      <c r="I57" s="186">
        <f>IF(CA57="","",CA57)</f>
        <v>26342</v>
      </c>
      <c r="J57" s="187"/>
      <c r="K57" s="187"/>
      <c r="L57" s="187"/>
      <c r="M57" s="188"/>
      <c r="N57" s="346" t="str">
        <f>CF57</f>
        <v>開票数　Ｂ</v>
      </c>
      <c r="O57" s="78"/>
      <c r="P57" s="78"/>
      <c r="Q57" s="78"/>
      <c r="R57" s="78"/>
      <c r="S57" s="78"/>
      <c r="T57" s="78"/>
      <c r="U57" s="78"/>
      <c r="V57" s="78"/>
      <c r="W57" s="294"/>
      <c r="X57" s="186">
        <f>IF(CP57="","",CP57)</f>
        <v>26342</v>
      </c>
      <c r="Y57" s="187"/>
      <c r="Z57" s="187"/>
      <c r="AA57" s="187"/>
      <c r="AB57" s="188"/>
      <c r="AC57" s="344" t="str">
        <f>CU57</f>
        <v>差引残数　Ａ－Ｂ</v>
      </c>
      <c r="AD57" s="78"/>
      <c r="AE57" s="78"/>
      <c r="AF57" s="78"/>
      <c r="AG57" s="78"/>
      <c r="AH57" s="78"/>
      <c r="AI57" s="78"/>
      <c r="AJ57" s="78"/>
      <c r="AK57" s="78"/>
      <c r="AL57" s="294"/>
      <c r="AM57" s="276">
        <f>IF(DE57=0,"",DE57)</f>
      </c>
      <c r="AN57" s="277"/>
      <c r="AO57" s="277"/>
      <c r="AP57" s="277"/>
      <c r="AQ57" s="278"/>
      <c r="AR57" s="282" t="str">
        <f>DJ57</f>
        <v>進捗率　B/A×100（％）</v>
      </c>
      <c r="AS57" s="282"/>
      <c r="AT57" s="282"/>
      <c r="AU57" s="282"/>
      <c r="AV57" s="282"/>
      <c r="AW57" s="282"/>
      <c r="AX57" s="282"/>
      <c r="AY57" s="282"/>
      <c r="AZ57" s="282"/>
      <c r="BA57" s="283"/>
      <c r="BB57" s="330">
        <f>DT57</f>
        <v>100</v>
      </c>
      <c r="BC57" s="331"/>
      <c r="BD57" s="331"/>
      <c r="BE57" s="331"/>
      <c r="BF57" s="332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T57" s="293" t="s">
        <v>60</v>
      </c>
      <c r="BU57" s="78"/>
      <c r="BV57" s="78"/>
      <c r="BW57" s="78"/>
      <c r="BX57" s="78"/>
      <c r="BY57" s="78"/>
      <c r="BZ57" s="294"/>
      <c r="CA57" s="221">
        <v>26342</v>
      </c>
      <c r="CB57" s="222"/>
      <c r="CC57" s="222"/>
      <c r="CD57" s="222"/>
      <c r="CE57" s="223"/>
      <c r="CF57" s="293" t="s">
        <v>61</v>
      </c>
      <c r="CG57" s="78"/>
      <c r="CH57" s="78"/>
      <c r="CI57" s="78"/>
      <c r="CJ57" s="78"/>
      <c r="CK57" s="78"/>
      <c r="CL57" s="78"/>
      <c r="CM57" s="78"/>
      <c r="CN57" s="78"/>
      <c r="CO57" s="294"/>
      <c r="CP57" s="186">
        <f>IF(AND(ED54="",CZ55=""),0,IF(AND(ED54="",CZ55&lt;&gt;""),CZ55,SUM(DT54:EH55)))</f>
        <v>26342</v>
      </c>
      <c r="CQ57" s="187"/>
      <c r="CR57" s="187"/>
      <c r="CS57" s="187"/>
      <c r="CT57" s="188"/>
      <c r="CU57" s="78" t="s">
        <v>62</v>
      </c>
      <c r="CV57" s="78"/>
      <c r="CW57" s="78"/>
      <c r="CX57" s="78"/>
      <c r="CY57" s="78"/>
      <c r="CZ57" s="78"/>
      <c r="DA57" s="78"/>
      <c r="DB57" s="78"/>
      <c r="DC57" s="78"/>
      <c r="DD57" s="294"/>
      <c r="DE57" s="276">
        <f>CA57-CP57</f>
        <v>0</v>
      </c>
      <c r="DF57" s="277"/>
      <c r="DG57" s="277"/>
      <c r="DH57" s="277"/>
      <c r="DI57" s="278"/>
      <c r="DJ57" s="282" t="s">
        <v>140</v>
      </c>
      <c r="DK57" s="282"/>
      <c r="DL57" s="282"/>
      <c r="DM57" s="282"/>
      <c r="DN57" s="282"/>
      <c r="DO57" s="282"/>
      <c r="DP57" s="282"/>
      <c r="DQ57" s="282"/>
      <c r="DR57" s="282"/>
      <c r="DS57" s="283"/>
      <c r="DT57" s="286">
        <f>IF(ISERROR(CP57/CA57)=TRUE,0,CP57/CA57*100)</f>
        <v>100</v>
      </c>
      <c r="DU57" s="287"/>
      <c r="DV57" s="287"/>
      <c r="DW57" s="287"/>
      <c r="DX57" s="288"/>
      <c r="DY57" s="85"/>
      <c r="DZ57" s="85"/>
      <c r="EA57" s="85"/>
      <c r="EB57" s="85"/>
      <c r="EC57" s="85"/>
      <c r="ED57" s="85"/>
      <c r="EE57" s="85"/>
      <c r="EF57" s="85"/>
      <c r="EG57" s="85"/>
      <c r="EH57" s="85"/>
    </row>
    <row r="58" spans="2:138" ht="13.5" customHeight="1">
      <c r="B58" s="61"/>
      <c r="C58" s="295"/>
      <c r="D58" s="296"/>
      <c r="E58" s="296"/>
      <c r="F58" s="296"/>
      <c r="G58" s="296"/>
      <c r="H58" s="297"/>
      <c r="I58" s="138"/>
      <c r="J58" s="139"/>
      <c r="K58" s="139"/>
      <c r="L58" s="139"/>
      <c r="M58" s="140"/>
      <c r="N58" s="295"/>
      <c r="O58" s="296"/>
      <c r="P58" s="296"/>
      <c r="Q58" s="296"/>
      <c r="R58" s="296"/>
      <c r="S58" s="296"/>
      <c r="T58" s="296"/>
      <c r="U58" s="296"/>
      <c r="V58" s="296"/>
      <c r="W58" s="297"/>
      <c r="X58" s="138"/>
      <c r="Y58" s="139"/>
      <c r="Z58" s="139"/>
      <c r="AA58" s="139"/>
      <c r="AB58" s="140"/>
      <c r="AC58" s="296"/>
      <c r="AD58" s="296"/>
      <c r="AE58" s="296"/>
      <c r="AF58" s="296"/>
      <c r="AG58" s="296"/>
      <c r="AH58" s="296"/>
      <c r="AI58" s="296"/>
      <c r="AJ58" s="296"/>
      <c r="AK58" s="296"/>
      <c r="AL58" s="297"/>
      <c r="AM58" s="279"/>
      <c r="AN58" s="280"/>
      <c r="AO58" s="280"/>
      <c r="AP58" s="280"/>
      <c r="AQ58" s="281"/>
      <c r="AR58" s="284"/>
      <c r="AS58" s="284"/>
      <c r="AT58" s="284"/>
      <c r="AU58" s="284"/>
      <c r="AV58" s="284"/>
      <c r="AW58" s="284"/>
      <c r="AX58" s="284"/>
      <c r="AY58" s="284"/>
      <c r="AZ58" s="284"/>
      <c r="BA58" s="285"/>
      <c r="BB58" s="333"/>
      <c r="BC58" s="334"/>
      <c r="BD58" s="334"/>
      <c r="BE58" s="334"/>
      <c r="BF58" s="335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T58" s="295"/>
      <c r="BU58" s="296"/>
      <c r="BV58" s="296"/>
      <c r="BW58" s="296"/>
      <c r="BX58" s="296"/>
      <c r="BY58" s="296"/>
      <c r="BZ58" s="297"/>
      <c r="CA58" s="209"/>
      <c r="CB58" s="210"/>
      <c r="CC58" s="210"/>
      <c r="CD58" s="210"/>
      <c r="CE58" s="211"/>
      <c r="CF58" s="295"/>
      <c r="CG58" s="296"/>
      <c r="CH58" s="296"/>
      <c r="CI58" s="296"/>
      <c r="CJ58" s="296"/>
      <c r="CK58" s="296"/>
      <c r="CL58" s="296"/>
      <c r="CM58" s="296"/>
      <c r="CN58" s="296"/>
      <c r="CO58" s="297"/>
      <c r="CP58" s="138"/>
      <c r="CQ58" s="139"/>
      <c r="CR58" s="139"/>
      <c r="CS58" s="139"/>
      <c r="CT58" s="140"/>
      <c r="CU58" s="296"/>
      <c r="CV58" s="296"/>
      <c r="CW58" s="296"/>
      <c r="CX58" s="296"/>
      <c r="CY58" s="296"/>
      <c r="CZ58" s="296"/>
      <c r="DA58" s="296"/>
      <c r="DB58" s="296"/>
      <c r="DC58" s="296"/>
      <c r="DD58" s="297"/>
      <c r="DE58" s="279"/>
      <c r="DF58" s="280"/>
      <c r="DG58" s="280"/>
      <c r="DH58" s="280"/>
      <c r="DI58" s="281"/>
      <c r="DJ58" s="284"/>
      <c r="DK58" s="284"/>
      <c r="DL58" s="284"/>
      <c r="DM58" s="284"/>
      <c r="DN58" s="284"/>
      <c r="DO58" s="284"/>
      <c r="DP58" s="284"/>
      <c r="DQ58" s="284"/>
      <c r="DR58" s="284"/>
      <c r="DS58" s="285"/>
      <c r="DT58" s="289"/>
      <c r="DU58" s="290"/>
      <c r="DV58" s="290"/>
      <c r="DW58" s="290"/>
      <c r="DX58" s="291"/>
      <c r="DY58" s="85"/>
      <c r="DZ58" s="85"/>
      <c r="EA58" s="85"/>
      <c r="EB58" s="85"/>
      <c r="EC58" s="85"/>
      <c r="ED58" s="85"/>
      <c r="EE58" s="85"/>
      <c r="EF58" s="85"/>
      <c r="EG58" s="85"/>
      <c r="EH58" s="85"/>
    </row>
    <row r="59" spans="3:149" ht="34.5" customHeight="1">
      <c r="C59" s="87"/>
      <c r="D59" s="87"/>
      <c r="E59" s="87"/>
      <c r="F59" s="87"/>
      <c r="G59" s="87"/>
      <c r="H59" s="87"/>
      <c r="I59" s="342">
        <f>CA59</f>
      </c>
      <c r="J59" s="343"/>
      <c r="K59" s="343"/>
      <c r="L59" s="343"/>
      <c r="M59" s="343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329">
        <f>DE59</f>
      </c>
      <c r="AN59" s="329"/>
      <c r="AO59" s="329"/>
      <c r="AP59" s="329"/>
      <c r="AQ59" s="32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329">
        <f>DT59</f>
      </c>
      <c r="BC59" s="329"/>
      <c r="BD59" s="329"/>
      <c r="BE59" s="329"/>
      <c r="BF59" s="329"/>
      <c r="BR59" s="86"/>
      <c r="BS59" s="86"/>
      <c r="BT59" s="87"/>
      <c r="BU59" s="87"/>
      <c r="BV59" s="87"/>
      <c r="BW59" s="87"/>
      <c r="BX59" s="87"/>
      <c r="BY59" s="87"/>
      <c r="BZ59" s="87"/>
      <c r="CA59" s="267">
        <f>IF(CA57=EK54,"",$EJ$2)</f>
      </c>
      <c r="CB59" s="267"/>
      <c r="CC59" s="267"/>
      <c r="CD59" s="267"/>
      <c r="CE59" s="26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92"/>
      <c r="CQ59" s="92"/>
      <c r="CR59" s="92"/>
      <c r="CS59" s="92"/>
      <c r="CT59" s="92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292">
        <f>+CA59</f>
      </c>
      <c r="DF59" s="292"/>
      <c r="DG59" s="292"/>
      <c r="DH59" s="292"/>
      <c r="DI59" s="292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292">
        <f>+CA59</f>
      </c>
      <c r="DU59" s="292"/>
      <c r="DV59" s="292"/>
      <c r="DW59" s="292"/>
      <c r="DX59" s="292"/>
      <c r="DY59" s="106"/>
      <c r="DZ59" s="106"/>
      <c r="EA59" s="106"/>
      <c r="EB59" s="106"/>
      <c r="EC59" s="106"/>
      <c r="ED59" s="106"/>
      <c r="EE59" s="106"/>
      <c r="EF59" s="106"/>
      <c r="EG59" s="106"/>
      <c r="EH59" s="106"/>
      <c r="EI59" s="86"/>
      <c r="EJ59" s="108"/>
      <c r="EK59" s="107"/>
      <c r="EL59" s="108"/>
      <c r="EM59" s="108"/>
      <c r="EN59" s="108"/>
      <c r="EO59" s="108"/>
      <c r="EP59" s="108"/>
      <c r="EQ59" s="108"/>
      <c r="ER59" s="17"/>
      <c r="ES59" s="17"/>
    </row>
    <row r="60" spans="70:184" ht="57.75">
      <c r="BR60" s="87"/>
      <c r="BS60" s="87"/>
      <c r="BT60" s="120"/>
      <c r="BU60" s="120"/>
      <c r="BV60" s="92"/>
      <c r="BW60" s="92"/>
      <c r="BX60" s="121"/>
      <c r="BY60" s="121"/>
      <c r="BZ60" s="121"/>
      <c r="CA60" s="92"/>
      <c r="CB60" s="92"/>
      <c r="CC60" s="121"/>
      <c r="CD60" s="121"/>
      <c r="CE60" s="121"/>
      <c r="CF60" s="92"/>
      <c r="CG60" s="92"/>
      <c r="CH60" s="121"/>
      <c r="CI60" s="121"/>
      <c r="CJ60" s="121"/>
      <c r="CK60" s="92"/>
      <c r="CL60" s="92"/>
      <c r="CM60" s="121"/>
      <c r="CN60" s="121"/>
      <c r="CO60" s="121"/>
      <c r="CP60" s="92"/>
      <c r="CQ60" s="92"/>
      <c r="CR60" s="121"/>
      <c r="CS60" s="121"/>
      <c r="CT60" s="121"/>
      <c r="CU60" s="92"/>
      <c r="CV60" s="92"/>
      <c r="CW60" s="121"/>
      <c r="CX60" s="121"/>
      <c r="CY60" s="121"/>
      <c r="CZ60" s="92"/>
      <c r="DA60" s="92"/>
      <c r="DB60" s="122"/>
      <c r="DC60" s="122"/>
      <c r="DD60" s="122"/>
      <c r="DE60" s="123"/>
      <c r="DF60" s="123"/>
      <c r="DG60" s="123"/>
      <c r="DH60" s="123"/>
      <c r="DI60" s="123"/>
      <c r="DJ60" s="124"/>
      <c r="DK60" s="124"/>
      <c r="DL60" s="124"/>
      <c r="DM60" s="124"/>
      <c r="DN60" s="124"/>
      <c r="DO60" s="124"/>
      <c r="DP60" s="124"/>
      <c r="DQ60" s="124"/>
      <c r="DR60" s="124"/>
      <c r="DS60" s="124"/>
      <c r="DT60" s="124"/>
      <c r="DU60" s="124"/>
      <c r="DV60" s="124"/>
      <c r="DW60" s="124"/>
      <c r="DX60" s="124"/>
      <c r="DY60" s="124"/>
      <c r="DZ60" s="124"/>
      <c r="EA60" s="124"/>
      <c r="EB60" s="124"/>
      <c r="EC60" s="124"/>
      <c r="ED60" s="124"/>
      <c r="EE60" s="124"/>
      <c r="EF60" s="124"/>
      <c r="EG60" s="124"/>
      <c r="EH60" s="124"/>
      <c r="EI60" s="86"/>
      <c r="EJ60" s="125"/>
      <c r="EK60" s="125"/>
      <c r="EL60" s="127"/>
      <c r="EM60" s="128"/>
      <c r="EN60" s="129"/>
      <c r="EO60" s="127"/>
      <c r="EP60" s="127"/>
      <c r="EQ60" s="127"/>
      <c r="ER60" s="12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</row>
    <row r="61" spans="70:148" ht="57.75">
      <c r="BR61" s="87"/>
      <c r="BS61" s="87"/>
      <c r="BT61" s="120"/>
      <c r="BU61" s="12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  <c r="CW61" s="130"/>
      <c r="CX61" s="130"/>
      <c r="CY61" s="130"/>
      <c r="CZ61" s="130"/>
      <c r="DA61" s="130"/>
      <c r="DB61" s="130"/>
      <c r="DC61" s="130"/>
      <c r="DD61" s="130"/>
      <c r="DE61" s="123"/>
      <c r="DF61" s="123"/>
      <c r="DG61" s="123"/>
      <c r="DH61" s="123"/>
      <c r="DI61" s="123"/>
      <c r="DJ61" s="124"/>
      <c r="DK61" s="124"/>
      <c r="DL61" s="124"/>
      <c r="DM61" s="124"/>
      <c r="DN61" s="124"/>
      <c r="DO61" s="124"/>
      <c r="DP61" s="124"/>
      <c r="DQ61" s="124"/>
      <c r="DR61" s="124"/>
      <c r="DS61" s="124"/>
      <c r="DT61" s="124"/>
      <c r="DU61" s="124"/>
      <c r="DV61" s="124"/>
      <c r="DW61" s="124"/>
      <c r="DX61" s="124"/>
      <c r="DY61" s="124"/>
      <c r="DZ61" s="124"/>
      <c r="EA61" s="124"/>
      <c r="EB61" s="124"/>
      <c r="EC61" s="124"/>
      <c r="ED61" s="124"/>
      <c r="EE61" s="124"/>
      <c r="EF61" s="124"/>
      <c r="EG61" s="124"/>
      <c r="EH61" s="124"/>
      <c r="EI61" s="86"/>
      <c r="EJ61" s="86"/>
      <c r="EK61" s="86"/>
      <c r="EL61" s="127"/>
      <c r="EM61" s="128"/>
      <c r="EN61" s="128"/>
      <c r="EO61" s="127"/>
      <c r="EP61" s="127"/>
      <c r="EQ61" s="127"/>
      <c r="ER61" s="12"/>
    </row>
    <row r="62" spans="70:148" ht="57.75">
      <c r="BR62" s="86"/>
      <c r="BS62" s="86"/>
      <c r="BT62" s="125"/>
      <c r="BU62" s="125"/>
      <c r="BV62" s="131"/>
      <c r="BW62" s="131"/>
      <c r="BX62" s="131"/>
      <c r="BY62" s="131"/>
      <c r="BZ62" s="131"/>
      <c r="CA62" s="131"/>
      <c r="CB62" s="131"/>
      <c r="CC62" s="131"/>
      <c r="CD62" s="131"/>
      <c r="CE62" s="131"/>
      <c r="CF62" s="131"/>
      <c r="CG62" s="131"/>
      <c r="CH62" s="131"/>
      <c r="CI62" s="131"/>
      <c r="CJ62" s="131"/>
      <c r="CK62" s="131"/>
      <c r="CL62" s="131"/>
      <c r="CM62" s="131"/>
      <c r="CN62" s="131"/>
      <c r="CO62" s="131"/>
      <c r="CP62" s="131"/>
      <c r="CQ62" s="131"/>
      <c r="CR62" s="131"/>
      <c r="CS62" s="131"/>
      <c r="CT62" s="131"/>
      <c r="CU62" s="131"/>
      <c r="CV62" s="131"/>
      <c r="CW62" s="131"/>
      <c r="CX62" s="131"/>
      <c r="CY62" s="131"/>
      <c r="CZ62" s="131"/>
      <c r="DA62" s="131"/>
      <c r="DB62" s="131"/>
      <c r="DC62" s="131"/>
      <c r="DD62" s="131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86"/>
      <c r="EJ62" s="86"/>
      <c r="EK62" s="132"/>
      <c r="EL62" s="86"/>
      <c r="EM62" s="86"/>
      <c r="EN62" s="86"/>
      <c r="EO62" s="86"/>
      <c r="EP62" s="86"/>
      <c r="EQ62" s="86"/>
      <c r="ER62" s="12"/>
    </row>
    <row r="63" spans="70:147" ht="57.75">
      <c r="BR63" s="86"/>
      <c r="BS63" s="86"/>
      <c r="BT63" s="87"/>
      <c r="BU63" s="87"/>
      <c r="BV63" s="87"/>
      <c r="BW63" s="87"/>
      <c r="BX63" s="87"/>
      <c r="BY63" s="87"/>
      <c r="BZ63" s="87"/>
      <c r="CA63" s="130"/>
      <c r="CB63" s="130"/>
      <c r="CC63" s="130"/>
      <c r="CD63" s="130"/>
      <c r="CE63" s="130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130"/>
      <c r="CQ63" s="130"/>
      <c r="CR63" s="130"/>
      <c r="CS63" s="130"/>
      <c r="CT63" s="130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133"/>
      <c r="DF63" s="133"/>
      <c r="DG63" s="133"/>
      <c r="DH63" s="133"/>
      <c r="DI63" s="133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134"/>
      <c r="DU63" s="134"/>
      <c r="DV63" s="134"/>
      <c r="DW63" s="134"/>
      <c r="DX63" s="134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86"/>
      <c r="EJ63" s="86"/>
      <c r="EK63" s="86"/>
      <c r="EL63" s="86"/>
      <c r="EM63" s="86"/>
      <c r="EN63" s="86"/>
      <c r="EO63" s="86"/>
      <c r="EP63" s="86"/>
      <c r="EQ63" s="86"/>
    </row>
    <row r="64" spans="70:147" ht="57.75">
      <c r="BR64" s="86"/>
      <c r="BS64" s="86"/>
      <c r="BT64" s="87"/>
      <c r="BU64" s="87"/>
      <c r="BV64" s="87"/>
      <c r="BW64" s="87"/>
      <c r="BX64" s="87"/>
      <c r="BY64" s="87"/>
      <c r="BZ64" s="87"/>
      <c r="CA64" s="130"/>
      <c r="CB64" s="130"/>
      <c r="CC64" s="130"/>
      <c r="CD64" s="130"/>
      <c r="CE64" s="130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130"/>
      <c r="CQ64" s="130"/>
      <c r="CR64" s="130"/>
      <c r="CS64" s="130"/>
      <c r="CT64" s="130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133"/>
      <c r="DF64" s="133"/>
      <c r="DG64" s="133"/>
      <c r="DH64" s="133"/>
      <c r="DI64" s="133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134"/>
      <c r="DU64" s="134"/>
      <c r="DV64" s="134"/>
      <c r="DW64" s="134"/>
      <c r="DX64" s="134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86"/>
      <c r="EJ64" s="86"/>
      <c r="EK64" s="86"/>
      <c r="EL64" s="86"/>
      <c r="EM64" s="86"/>
      <c r="EN64" s="86"/>
      <c r="EO64" s="86"/>
      <c r="EP64" s="86"/>
      <c r="EQ64" s="86"/>
    </row>
    <row r="65" spans="70:147" ht="57.75">
      <c r="BR65" s="86"/>
      <c r="BS65" s="86"/>
      <c r="BT65" s="87"/>
      <c r="BU65" s="87"/>
      <c r="BV65" s="87"/>
      <c r="BW65" s="87"/>
      <c r="BX65" s="87"/>
      <c r="BY65" s="87"/>
      <c r="BZ65" s="87"/>
      <c r="CA65" s="96"/>
      <c r="CB65" s="96"/>
      <c r="CC65" s="96"/>
      <c r="CD65" s="96"/>
      <c r="CE65" s="96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92"/>
      <c r="CQ65" s="92"/>
      <c r="CR65" s="92"/>
      <c r="CS65" s="92"/>
      <c r="CT65" s="92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97"/>
      <c r="DF65" s="97"/>
      <c r="DG65" s="97"/>
      <c r="DH65" s="97"/>
      <c r="DI65" s="97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97"/>
      <c r="DU65" s="97"/>
      <c r="DV65" s="97"/>
      <c r="DW65" s="97"/>
      <c r="DX65" s="97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</row>
    <row r="66" spans="70:147" ht="57.75"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</row>
    <row r="67" spans="70:147" ht="57.75"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</row>
    <row r="68" spans="70:147" ht="57.75"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</row>
    <row r="69" spans="70:147" ht="57.75"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</row>
    <row r="70" spans="70:147" ht="57.75"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</row>
    <row r="71" spans="70:147" ht="57.75"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</row>
    <row r="72" spans="70:147" ht="57.75"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</row>
    <row r="73" spans="70:147" ht="57.75"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</row>
    <row r="74" spans="70:147" ht="57.75"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</row>
    <row r="75" spans="70:147" ht="57.75"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</row>
    <row r="76" spans="70:147" ht="57.75"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</row>
    <row r="77" spans="70:147" ht="57.75"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</row>
    <row r="78" spans="70:147" ht="57.75"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</row>
    <row r="79" spans="70:147" ht="57.75"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</row>
    <row r="80" spans="70:147" ht="57.75"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6"/>
      <c r="EP80" s="86"/>
      <c r="EQ80" s="86"/>
    </row>
    <row r="81" spans="70:147" ht="57.75"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  <c r="DT81" s="86"/>
      <c r="DU81" s="86"/>
      <c r="DV81" s="86"/>
      <c r="DW81" s="86"/>
      <c r="DX81" s="86"/>
      <c r="DY81" s="86"/>
      <c r="DZ81" s="86"/>
      <c r="EA81" s="86"/>
      <c r="EB81" s="86"/>
      <c r="EC81" s="86"/>
      <c r="ED81" s="86"/>
      <c r="EE81" s="86"/>
      <c r="EF81" s="86"/>
      <c r="EG81" s="86"/>
      <c r="EH81" s="86"/>
      <c r="EI81" s="86"/>
      <c r="EJ81" s="86"/>
      <c r="EK81" s="86"/>
      <c r="EL81" s="86"/>
      <c r="EM81" s="86"/>
      <c r="EN81" s="86"/>
      <c r="EO81" s="86"/>
      <c r="EP81" s="86"/>
      <c r="EQ81" s="86"/>
    </row>
    <row r="82" spans="70:147" ht="57.75"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</row>
    <row r="83" spans="70:147" ht="57.75"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</row>
  </sheetData>
  <sheetProtection sheet="1" objects="1" scenarios="1"/>
  <mergeCells count="898">
    <mergeCell ref="EL7:EM7"/>
    <mergeCell ref="EN7:EQ7"/>
    <mergeCell ref="F8:G8"/>
    <mergeCell ref="K8:L8"/>
    <mergeCell ref="P8:Q8"/>
    <mergeCell ref="U8:V8"/>
    <mergeCell ref="Z8:AA8"/>
    <mergeCell ref="AE8:AF8"/>
    <mergeCell ref="AH8:AL10"/>
    <mergeCell ref="AM8:AQ10"/>
    <mergeCell ref="AR8:AV10"/>
    <mergeCell ref="AW8:BA10"/>
    <mergeCell ref="BB8:BF10"/>
    <mergeCell ref="BG8:BK10"/>
    <mergeCell ref="CF9:CJ9"/>
    <mergeCell ref="BV10:BZ10"/>
    <mergeCell ref="CA10:CE10"/>
    <mergeCell ref="CF10:CJ10"/>
    <mergeCell ref="CQ5:CT5"/>
    <mergeCell ref="BR5:BR6"/>
    <mergeCell ref="CB5:CD5"/>
    <mergeCell ref="CF5:CG5"/>
    <mergeCell ref="BS5:BS6"/>
    <mergeCell ref="CM8:CN8"/>
    <mergeCell ref="CR8:CS8"/>
    <mergeCell ref="CW8:CX8"/>
    <mergeCell ref="CZ8:DD10"/>
    <mergeCell ref="CU9:CY9"/>
    <mergeCell ref="CU10:CY10"/>
    <mergeCell ref="DE8:DI10"/>
    <mergeCell ref="DJ8:DN10"/>
    <mergeCell ref="DO8:DS10"/>
    <mergeCell ref="DT8:DX10"/>
    <mergeCell ref="DY8:EC10"/>
    <mergeCell ref="ED8:EH10"/>
    <mergeCell ref="EJ8:EJ10"/>
    <mergeCell ref="EK8:EK10"/>
    <mergeCell ref="EL8:EL10"/>
    <mergeCell ref="EM8:EM10"/>
    <mergeCell ref="EN8:EN10"/>
    <mergeCell ref="AC36:AG36"/>
    <mergeCell ref="AW34:BA36"/>
    <mergeCell ref="BB34:BF36"/>
    <mergeCell ref="BG34:BK36"/>
    <mergeCell ref="BL34:BP36"/>
    <mergeCell ref="AR34:AV36"/>
    <mergeCell ref="CP9:CT9"/>
    <mergeCell ref="F34:G34"/>
    <mergeCell ref="K34:L34"/>
    <mergeCell ref="P34:Q34"/>
    <mergeCell ref="U34:V34"/>
    <mergeCell ref="Z34:AA34"/>
    <mergeCell ref="AE34:AF34"/>
    <mergeCell ref="AH34:AL36"/>
    <mergeCell ref="AM34:AQ36"/>
    <mergeCell ref="X35:AB35"/>
    <mergeCell ref="AC35:AG35"/>
    <mergeCell ref="X36:AB36"/>
    <mergeCell ref="D35:H35"/>
    <mergeCell ref="I35:M35"/>
    <mergeCell ref="N35:R35"/>
    <mergeCell ref="S35:W35"/>
    <mergeCell ref="D36:H36"/>
    <mergeCell ref="I36:M36"/>
    <mergeCell ref="N36:R36"/>
    <mergeCell ref="S36:W36"/>
    <mergeCell ref="B37:B38"/>
    <mergeCell ref="C37:C38"/>
    <mergeCell ref="D37:E37"/>
    <mergeCell ref="D38:H38"/>
    <mergeCell ref="F37:H37"/>
    <mergeCell ref="I37:J37"/>
    <mergeCell ref="N37:O37"/>
    <mergeCell ref="K37:M37"/>
    <mergeCell ref="P37:R37"/>
    <mergeCell ref="AW37:BA38"/>
    <mergeCell ref="X37:Y37"/>
    <mergeCell ref="U37:W37"/>
    <mergeCell ref="Z37:AB37"/>
    <mergeCell ref="AC37:AD37"/>
    <mergeCell ref="AH37:AI37"/>
    <mergeCell ref="AE37:AG37"/>
    <mergeCell ref="AJ37:AL37"/>
    <mergeCell ref="S37:T37"/>
    <mergeCell ref="BL37:BP38"/>
    <mergeCell ref="I38:M38"/>
    <mergeCell ref="N38:R38"/>
    <mergeCell ref="S38:W38"/>
    <mergeCell ref="X38:AB38"/>
    <mergeCell ref="AC38:AG38"/>
    <mergeCell ref="AH38:AL38"/>
    <mergeCell ref="AM37:AQ38"/>
    <mergeCell ref="AR37:AV38"/>
    <mergeCell ref="AR40:BA41"/>
    <mergeCell ref="BB40:BF41"/>
    <mergeCell ref="I40:M41"/>
    <mergeCell ref="N40:W41"/>
    <mergeCell ref="X40:AB41"/>
    <mergeCell ref="AC40:AL41"/>
    <mergeCell ref="AM40:AQ41"/>
    <mergeCell ref="AH45:AL47"/>
    <mergeCell ref="AM45:AQ47"/>
    <mergeCell ref="X46:AB46"/>
    <mergeCell ref="AC46:AG46"/>
    <mergeCell ref="AR45:AV47"/>
    <mergeCell ref="AW45:BA47"/>
    <mergeCell ref="P45:Q45"/>
    <mergeCell ref="U45:V45"/>
    <mergeCell ref="N46:R46"/>
    <mergeCell ref="S46:W46"/>
    <mergeCell ref="X47:AB47"/>
    <mergeCell ref="AC47:AG47"/>
    <mergeCell ref="Z45:AA45"/>
    <mergeCell ref="AE45:AF45"/>
    <mergeCell ref="D47:H47"/>
    <mergeCell ref="I47:M47"/>
    <mergeCell ref="N47:R47"/>
    <mergeCell ref="S47:W47"/>
    <mergeCell ref="N48:O48"/>
    <mergeCell ref="K48:M48"/>
    <mergeCell ref="P48:R48"/>
    <mergeCell ref="B48:B49"/>
    <mergeCell ref="C48:C49"/>
    <mergeCell ref="D48:E48"/>
    <mergeCell ref="D49:H49"/>
    <mergeCell ref="F48:H48"/>
    <mergeCell ref="I49:M49"/>
    <mergeCell ref="N49:R49"/>
    <mergeCell ref="AJ48:AL48"/>
    <mergeCell ref="S48:T48"/>
    <mergeCell ref="X48:Y48"/>
    <mergeCell ref="U48:W48"/>
    <mergeCell ref="Z48:AB48"/>
    <mergeCell ref="EO8:EO10"/>
    <mergeCell ref="EP8:EP10"/>
    <mergeCell ref="EQ8:EQ10"/>
    <mergeCell ref="ER8:ER10"/>
    <mergeCell ref="ES8:ES10"/>
    <mergeCell ref="ET8:ET10"/>
    <mergeCell ref="EU8:EU10"/>
    <mergeCell ref="D9:H9"/>
    <mergeCell ref="I9:M9"/>
    <mergeCell ref="N9:R9"/>
    <mergeCell ref="S9:W9"/>
    <mergeCell ref="X9:AB9"/>
    <mergeCell ref="AC9:AG9"/>
    <mergeCell ref="CK9:CO9"/>
    <mergeCell ref="D10:H10"/>
    <mergeCell ref="I10:M10"/>
    <mergeCell ref="N10:R10"/>
    <mergeCell ref="S10:W10"/>
    <mergeCell ref="X10:AB10"/>
    <mergeCell ref="AC10:AG10"/>
    <mergeCell ref="CK10:CO10"/>
    <mergeCell ref="CP10:CT10"/>
    <mergeCell ref="BL8:BP10"/>
    <mergeCell ref="BX8:BY8"/>
    <mergeCell ref="CC8:CD8"/>
    <mergeCell ref="CH8:CI8"/>
    <mergeCell ref="BV9:BZ9"/>
    <mergeCell ref="CA9:CE9"/>
    <mergeCell ref="DP5:DS5"/>
    <mergeCell ref="AC5:AI5"/>
    <mergeCell ref="AJ5:AL5"/>
    <mergeCell ref="AN5:AQ5"/>
    <mergeCell ref="AS5:AV5"/>
    <mergeCell ref="AX5:BA5"/>
    <mergeCell ref="CU5:DA5"/>
    <mergeCell ref="DB5:DD5"/>
    <mergeCell ref="DF5:DI5"/>
    <mergeCell ref="DK5:DN5"/>
    <mergeCell ref="B11:B12"/>
    <mergeCell ref="C11:C12"/>
    <mergeCell ref="D11:E11"/>
    <mergeCell ref="F11:H11"/>
    <mergeCell ref="I11:J11"/>
    <mergeCell ref="K11:M11"/>
    <mergeCell ref="N11:O11"/>
    <mergeCell ref="P11:R11"/>
    <mergeCell ref="S11:T11"/>
    <mergeCell ref="U11:W11"/>
    <mergeCell ref="X11:Y11"/>
    <mergeCell ref="Z11:AB11"/>
    <mergeCell ref="AM11:AQ12"/>
    <mergeCell ref="AC12:AG12"/>
    <mergeCell ref="AH12:AL12"/>
    <mergeCell ref="AR11:AV12"/>
    <mergeCell ref="AC11:AD11"/>
    <mergeCell ref="AE11:AG11"/>
    <mergeCell ref="AH11:AI11"/>
    <mergeCell ref="AJ11:AL11"/>
    <mergeCell ref="AW11:BA12"/>
    <mergeCell ref="BB11:BF12"/>
    <mergeCell ref="BG11:BK12"/>
    <mergeCell ref="BL11:BP12"/>
    <mergeCell ref="BR11:BR12"/>
    <mergeCell ref="BS11:BS12"/>
    <mergeCell ref="BT11:BT12"/>
    <mergeCell ref="BU11:BU12"/>
    <mergeCell ref="BV11:BW11"/>
    <mergeCell ref="BX11:BZ11"/>
    <mergeCell ref="CA11:CB11"/>
    <mergeCell ref="BV12:BZ12"/>
    <mergeCell ref="CA12:CE12"/>
    <mergeCell ref="CC11:CE11"/>
    <mergeCell ref="CF11:CG11"/>
    <mergeCell ref="CH11:CJ11"/>
    <mergeCell ref="CK11:CL11"/>
    <mergeCell ref="CM11:CO11"/>
    <mergeCell ref="CU12:CY12"/>
    <mergeCell ref="CZ12:DD12"/>
    <mergeCell ref="CP11:CQ11"/>
    <mergeCell ref="CR11:CT11"/>
    <mergeCell ref="CU11:CV11"/>
    <mergeCell ref="CW11:CY11"/>
    <mergeCell ref="DO11:DS12"/>
    <mergeCell ref="DT11:DX12"/>
    <mergeCell ref="DY11:EC12"/>
    <mergeCell ref="CZ11:DA11"/>
    <mergeCell ref="DB11:DD11"/>
    <mergeCell ref="DE11:DI12"/>
    <mergeCell ref="ED11:EH12"/>
    <mergeCell ref="D12:H12"/>
    <mergeCell ref="I12:M12"/>
    <mergeCell ref="N12:R12"/>
    <mergeCell ref="S12:W12"/>
    <mergeCell ref="X12:AB12"/>
    <mergeCell ref="CF12:CJ12"/>
    <mergeCell ref="CK12:CO12"/>
    <mergeCell ref="CP12:CT12"/>
    <mergeCell ref="DJ11:DN12"/>
    <mergeCell ref="B13:B14"/>
    <mergeCell ref="C13:C14"/>
    <mergeCell ref="D13:E13"/>
    <mergeCell ref="F13:H13"/>
    <mergeCell ref="D14:H14"/>
    <mergeCell ref="I13:J13"/>
    <mergeCell ref="K13:M13"/>
    <mergeCell ref="N13:O13"/>
    <mergeCell ref="P13:R13"/>
    <mergeCell ref="S13:T13"/>
    <mergeCell ref="U13:W13"/>
    <mergeCell ref="X13:Y13"/>
    <mergeCell ref="Z13:AB13"/>
    <mergeCell ref="AC13:AD13"/>
    <mergeCell ref="AE13:AG13"/>
    <mergeCell ref="AH13:AI13"/>
    <mergeCell ref="AJ13:AL13"/>
    <mergeCell ref="AM13:AQ14"/>
    <mergeCell ref="AR13:AV14"/>
    <mergeCell ref="AW13:BA14"/>
    <mergeCell ref="BB13:BF14"/>
    <mergeCell ref="BG13:BK14"/>
    <mergeCell ref="BL13:BP14"/>
    <mergeCell ref="BR13:BR14"/>
    <mergeCell ref="BS13:BS14"/>
    <mergeCell ref="BT13:BT14"/>
    <mergeCell ref="BU13:BU14"/>
    <mergeCell ref="BV13:BW13"/>
    <mergeCell ref="BX13:BZ13"/>
    <mergeCell ref="BV14:BZ14"/>
    <mergeCell ref="CA13:CB13"/>
    <mergeCell ref="CC13:CE13"/>
    <mergeCell ref="CF13:CG13"/>
    <mergeCell ref="CH13:CJ13"/>
    <mergeCell ref="CK13:CL13"/>
    <mergeCell ref="CM13:CO13"/>
    <mergeCell ref="CP13:CQ13"/>
    <mergeCell ref="CR13:CT13"/>
    <mergeCell ref="CU13:CV13"/>
    <mergeCell ref="CW13:CY13"/>
    <mergeCell ref="CZ13:DA13"/>
    <mergeCell ref="DB13:DD13"/>
    <mergeCell ref="DE13:DI14"/>
    <mergeCell ref="DJ13:DN14"/>
    <mergeCell ref="DO13:DS14"/>
    <mergeCell ref="DT13:DX14"/>
    <mergeCell ref="DY13:EC14"/>
    <mergeCell ref="ED13:EH14"/>
    <mergeCell ref="I14:M14"/>
    <mergeCell ref="N14:R14"/>
    <mergeCell ref="S14:W14"/>
    <mergeCell ref="X14:AB14"/>
    <mergeCell ref="AC14:AG14"/>
    <mergeCell ref="AH14:AL14"/>
    <mergeCell ref="CA14:CE14"/>
    <mergeCell ref="CF14:CJ14"/>
    <mergeCell ref="CK14:CO14"/>
    <mergeCell ref="CP14:CT14"/>
    <mergeCell ref="CU14:CY14"/>
    <mergeCell ref="CZ14:DD14"/>
    <mergeCell ref="C15:C16"/>
    <mergeCell ref="D15:E15"/>
    <mergeCell ref="F15:H15"/>
    <mergeCell ref="I15:J15"/>
    <mergeCell ref="D16:H16"/>
    <mergeCell ref="I16:M16"/>
    <mergeCell ref="K15:M15"/>
    <mergeCell ref="N15:O15"/>
    <mergeCell ref="P15:R15"/>
    <mergeCell ref="S15:T15"/>
    <mergeCell ref="U15:W15"/>
    <mergeCell ref="X15:Y15"/>
    <mergeCell ref="Z15:AB15"/>
    <mergeCell ref="AC15:AD15"/>
    <mergeCell ref="AE15:AG15"/>
    <mergeCell ref="AH15:AI15"/>
    <mergeCell ref="AJ15:AL15"/>
    <mergeCell ref="AM15:AQ16"/>
    <mergeCell ref="AC16:AG16"/>
    <mergeCell ref="AH16:AL16"/>
    <mergeCell ref="AR15:AV16"/>
    <mergeCell ref="AW15:BA16"/>
    <mergeCell ref="BB15:BF16"/>
    <mergeCell ref="BG15:BK16"/>
    <mergeCell ref="BL15:BP16"/>
    <mergeCell ref="BT15:BT16"/>
    <mergeCell ref="BU15:BU16"/>
    <mergeCell ref="BV15:BW15"/>
    <mergeCell ref="BV16:BZ16"/>
    <mergeCell ref="BX15:BZ15"/>
    <mergeCell ref="CF18:CO19"/>
    <mergeCell ref="CP18:CT19"/>
    <mergeCell ref="BX23:BY23"/>
    <mergeCell ref="CA15:CB15"/>
    <mergeCell ref="CC15:CE15"/>
    <mergeCell ref="CF15:CG15"/>
    <mergeCell ref="CH15:CJ15"/>
    <mergeCell ref="CK16:CO16"/>
    <mergeCell ref="CP16:CT16"/>
    <mergeCell ref="BB48:BF49"/>
    <mergeCell ref="BB18:BF19"/>
    <mergeCell ref="BG48:BK49"/>
    <mergeCell ref="BL48:BP49"/>
    <mergeCell ref="BL45:BP47"/>
    <mergeCell ref="BG37:BK38"/>
    <mergeCell ref="BB37:BF38"/>
    <mergeCell ref="BL26:BP27"/>
    <mergeCell ref="BG26:BK27"/>
    <mergeCell ref="BB45:BF47"/>
    <mergeCell ref="CU16:CY16"/>
    <mergeCell ref="CK15:CL15"/>
    <mergeCell ref="CM15:CO15"/>
    <mergeCell ref="CP15:CQ15"/>
    <mergeCell ref="S49:W49"/>
    <mergeCell ref="X49:AB49"/>
    <mergeCell ref="AC49:AG49"/>
    <mergeCell ref="AH49:AL49"/>
    <mergeCell ref="B52:B53"/>
    <mergeCell ref="C52:C53"/>
    <mergeCell ref="D52:E52"/>
    <mergeCell ref="D53:H53"/>
    <mergeCell ref="F52:H52"/>
    <mergeCell ref="CZ15:DA15"/>
    <mergeCell ref="N16:R16"/>
    <mergeCell ref="S16:W16"/>
    <mergeCell ref="X16:AB16"/>
    <mergeCell ref="CZ16:DD16"/>
    <mergeCell ref="CR15:CT15"/>
    <mergeCell ref="CU15:CV15"/>
    <mergeCell ref="CW15:CY15"/>
    <mergeCell ref="CA16:CE16"/>
    <mergeCell ref="CF16:CJ16"/>
    <mergeCell ref="BB52:BF53"/>
    <mergeCell ref="AC52:AD52"/>
    <mergeCell ref="AH52:AI52"/>
    <mergeCell ref="C1:E1"/>
    <mergeCell ref="I52:J52"/>
    <mergeCell ref="N52:O52"/>
    <mergeCell ref="C18:H19"/>
    <mergeCell ref="I18:M19"/>
    <mergeCell ref="AM48:AQ49"/>
    <mergeCell ref="AR48:AV49"/>
    <mergeCell ref="BG52:BK53"/>
    <mergeCell ref="BL52:BP53"/>
    <mergeCell ref="I53:M53"/>
    <mergeCell ref="N53:R53"/>
    <mergeCell ref="S53:W53"/>
    <mergeCell ref="X53:AB53"/>
    <mergeCell ref="AC53:AG53"/>
    <mergeCell ref="AH53:AL53"/>
    <mergeCell ref="AM52:AQ53"/>
    <mergeCell ref="AR52:AV53"/>
    <mergeCell ref="U54:W54"/>
    <mergeCell ref="C54:C55"/>
    <mergeCell ref="D54:E54"/>
    <mergeCell ref="I54:J54"/>
    <mergeCell ref="D55:H55"/>
    <mergeCell ref="I55:M55"/>
    <mergeCell ref="F54:H54"/>
    <mergeCell ref="K54:M54"/>
    <mergeCell ref="BL54:BP55"/>
    <mergeCell ref="N55:R55"/>
    <mergeCell ref="S55:W55"/>
    <mergeCell ref="X55:AB55"/>
    <mergeCell ref="AR54:AV55"/>
    <mergeCell ref="AW54:BA55"/>
    <mergeCell ref="BB54:BF55"/>
    <mergeCell ref="BG54:BK55"/>
    <mergeCell ref="AH54:AI54"/>
    <mergeCell ref="N54:O54"/>
    <mergeCell ref="C57:H58"/>
    <mergeCell ref="I57:M58"/>
    <mergeCell ref="N57:W58"/>
    <mergeCell ref="X57:AB58"/>
    <mergeCell ref="DB15:DD15"/>
    <mergeCell ref="DE15:DI16"/>
    <mergeCell ref="DJ15:DN16"/>
    <mergeCell ref="DO15:DS16"/>
    <mergeCell ref="DT15:DX16"/>
    <mergeCell ref="DY15:EC16"/>
    <mergeCell ref="ED15:EH16"/>
    <mergeCell ref="N18:W19"/>
    <mergeCell ref="X18:AB19"/>
    <mergeCell ref="AC18:AL19"/>
    <mergeCell ref="AM18:AQ19"/>
    <mergeCell ref="AR18:BA19"/>
    <mergeCell ref="BT18:BZ19"/>
    <mergeCell ref="CA18:CE19"/>
    <mergeCell ref="CU18:DD19"/>
    <mergeCell ref="DE18:DI19"/>
    <mergeCell ref="DJ18:DS19"/>
    <mergeCell ref="DT18:DX19"/>
    <mergeCell ref="I20:M20"/>
    <mergeCell ref="AM20:AQ20"/>
    <mergeCell ref="BB20:BF20"/>
    <mergeCell ref="CA20:CE20"/>
    <mergeCell ref="DE20:DI20"/>
    <mergeCell ref="DT20:DX20"/>
    <mergeCell ref="EU31:EU34"/>
    <mergeCell ref="EU22:EU23"/>
    <mergeCell ref="ER23:ER25"/>
    <mergeCell ref="ES23:ES25"/>
    <mergeCell ref="ET23:ET25"/>
    <mergeCell ref="EL22:EM22"/>
    <mergeCell ref="EN22:EQ22"/>
    <mergeCell ref="DO23:DS25"/>
    <mergeCell ref="DJ23:DN25"/>
    <mergeCell ref="CC23:CD23"/>
    <mergeCell ref="CH23:CI23"/>
    <mergeCell ref="CM23:CN23"/>
    <mergeCell ref="CR23:CS23"/>
    <mergeCell ref="CF25:CJ25"/>
    <mergeCell ref="CK25:CO25"/>
    <mergeCell ref="CF24:CJ24"/>
    <mergeCell ref="CK24:CO24"/>
    <mergeCell ref="EP23:EP25"/>
    <mergeCell ref="EQ23:EQ25"/>
    <mergeCell ref="EJ23:EJ25"/>
    <mergeCell ref="EK23:EK25"/>
    <mergeCell ref="EL23:EL25"/>
    <mergeCell ref="EM23:EM25"/>
    <mergeCell ref="EN23:EN25"/>
    <mergeCell ref="EO23:EO25"/>
    <mergeCell ref="DT23:DX25"/>
    <mergeCell ref="DY23:EC25"/>
    <mergeCell ref="ED23:EH25"/>
    <mergeCell ref="CP25:CT25"/>
    <mergeCell ref="CU25:CY25"/>
    <mergeCell ref="CP24:CT24"/>
    <mergeCell ref="CU24:CY24"/>
    <mergeCell ref="CW23:CX23"/>
    <mergeCell ref="CZ23:DD25"/>
    <mergeCell ref="DE23:DI25"/>
    <mergeCell ref="BV24:BZ24"/>
    <mergeCell ref="CA24:CE24"/>
    <mergeCell ref="BV25:BZ25"/>
    <mergeCell ref="CA25:CE25"/>
    <mergeCell ref="BR26:BR27"/>
    <mergeCell ref="BS26:BS27"/>
    <mergeCell ref="BT26:BT27"/>
    <mergeCell ref="BU26:BU27"/>
    <mergeCell ref="BV26:BW26"/>
    <mergeCell ref="BX26:BZ26"/>
    <mergeCell ref="CA26:CB26"/>
    <mergeCell ref="CC26:CE26"/>
    <mergeCell ref="CF26:CG26"/>
    <mergeCell ref="CH26:CJ26"/>
    <mergeCell ref="CK26:CL26"/>
    <mergeCell ref="CM26:CO26"/>
    <mergeCell ref="CP26:CQ26"/>
    <mergeCell ref="CR26:CT26"/>
    <mergeCell ref="CU26:CV26"/>
    <mergeCell ref="CW26:CY26"/>
    <mergeCell ref="CZ26:DA26"/>
    <mergeCell ref="DB26:DD26"/>
    <mergeCell ref="DE26:DI27"/>
    <mergeCell ref="CU27:CY27"/>
    <mergeCell ref="CZ27:DD27"/>
    <mergeCell ref="ED26:EH27"/>
    <mergeCell ref="BV27:BZ27"/>
    <mergeCell ref="CA27:CE27"/>
    <mergeCell ref="CF27:CJ27"/>
    <mergeCell ref="CK27:CO27"/>
    <mergeCell ref="CP27:CT27"/>
    <mergeCell ref="DJ26:DN27"/>
    <mergeCell ref="DO26:DS27"/>
    <mergeCell ref="DT26:DX27"/>
    <mergeCell ref="DY26:EC27"/>
    <mergeCell ref="BT29:BZ30"/>
    <mergeCell ref="CA29:CE30"/>
    <mergeCell ref="CF29:CO30"/>
    <mergeCell ref="CP29:CT30"/>
    <mergeCell ref="CU29:DD30"/>
    <mergeCell ref="DE29:DI30"/>
    <mergeCell ref="DJ29:DS30"/>
    <mergeCell ref="DT29:DX30"/>
    <mergeCell ref="CA31:CE31"/>
    <mergeCell ref="DE31:DI31"/>
    <mergeCell ref="DT31:DX31"/>
    <mergeCell ref="EL33:EM33"/>
    <mergeCell ref="EN33:EQ33"/>
    <mergeCell ref="BX34:BY34"/>
    <mergeCell ref="CC34:CD34"/>
    <mergeCell ref="CH34:CI34"/>
    <mergeCell ref="CM34:CN34"/>
    <mergeCell ref="CR34:CS34"/>
    <mergeCell ref="CW34:CX34"/>
    <mergeCell ref="CZ34:DD36"/>
    <mergeCell ref="DE34:DI36"/>
    <mergeCell ref="DJ34:DN36"/>
    <mergeCell ref="DO34:DS36"/>
    <mergeCell ref="DT34:DX36"/>
    <mergeCell ref="DY34:EC36"/>
    <mergeCell ref="ED34:EH36"/>
    <mergeCell ref="EO34:EO36"/>
    <mergeCell ref="EP34:EP36"/>
    <mergeCell ref="EQ34:EQ36"/>
    <mergeCell ref="EJ34:EJ36"/>
    <mergeCell ref="EK34:EK36"/>
    <mergeCell ref="EL34:EL36"/>
    <mergeCell ref="EM34:EM36"/>
    <mergeCell ref="ES34:ES36"/>
    <mergeCell ref="ET34:ET36"/>
    <mergeCell ref="BV35:BZ35"/>
    <mergeCell ref="CA35:CE35"/>
    <mergeCell ref="CF35:CJ35"/>
    <mergeCell ref="CK35:CO35"/>
    <mergeCell ref="CP35:CT35"/>
    <mergeCell ref="CU35:CY35"/>
    <mergeCell ref="BV36:BZ36"/>
    <mergeCell ref="EN34:EN36"/>
    <mergeCell ref="CA36:CE36"/>
    <mergeCell ref="CF36:CJ36"/>
    <mergeCell ref="CK36:CO36"/>
    <mergeCell ref="CK37:CL37"/>
    <mergeCell ref="CM37:CO37"/>
    <mergeCell ref="CH37:CJ37"/>
    <mergeCell ref="BV37:BW37"/>
    <mergeCell ref="BX37:BZ37"/>
    <mergeCell ref="CA37:CB37"/>
    <mergeCell ref="CC37:CE37"/>
    <mergeCell ref="BR37:BR38"/>
    <mergeCell ref="BS37:BS38"/>
    <mergeCell ref="BT37:BT38"/>
    <mergeCell ref="BU37:BU38"/>
    <mergeCell ref="CU36:CY36"/>
    <mergeCell ref="CP36:CT36"/>
    <mergeCell ref="ER45:ER47"/>
    <mergeCell ref="CP38:CT38"/>
    <mergeCell ref="CU38:CY38"/>
    <mergeCell ref="DB37:DD37"/>
    <mergeCell ref="DE37:DI38"/>
    <mergeCell ref="DJ37:DN38"/>
    <mergeCell ref="DY45:EC47"/>
    <mergeCell ref="ER34:ER36"/>
    <mergeCell ref="ES45:ES47"/>
    <mergeCell ref="ET45:ET47"/>
    <mergeCell ref="EU45:EU47"/>
    <mergeCell ref="ED37:EH38"/>
    <mergeCell ref="EL44:EM44"/>
    <mergeCell ref="EN44:EQ44"/>
    <mergeCell ref="EL45:EL47"/>
    <mergeCell ref="EM45:EM47"/>
    <mergeCell ref="EN45:EN47"/>
    <mergeCell ref="EO45:EO47"/>
    <mergeCell ref="BV38:BZ38"/>
    <mergeCell ref="CA38:CE38"/>
    <mergeCell ref="CF38:CJ38"/>
    <mergeCell ref="CK38:CO38"/>
    <mergeCell ref="DY37:EC38"/>
    <mergeCell ref="DO37:DS38"/>
    <mergeCell ref="DT37:DX38"/>
    <mergeCell ref="DE40:DI41"/>
    <mergeCell ref="DJ40:DS41"/>
    <mergeCell ref="DT40:DX41"/>
    <mergeCell ref="CZ38:DD38"/>
    <mergeCell ref="CU37:CV37"/>
    <mergeCell ref="CW37:CY37"/>
    <mergeCell ref="CZ37:DA37"/>
    <mergeCell ref="CR37:CT37"/>
    <mergeCell ref="CM45:CN45"/>
    <mergeCell ref="CF40:CO41"/>
    <mergeCell ref="CP40:CT41"/>
    <mergeCell ref="CP37:CQ37"/>
    <mergeCell ref="CF37:CG37"/>
    <mergeCell ref="BB42:BF42"/>
    <mergeCell ref="CK46:CO46"/>
    <mergeCell ref="CP46:CT46"/>
    <mergeCell ref="CU46:CY46"/>
    <mergeCell ref="BG45:BK47"/>
    <mergeCell ref="BT40:BZ41"/>
    <mergeCell ref="CA40:CE41"/>
    <mergeCell ref="CU40:DD41"/>
    <mergeCell ref="ED45:EH47"/>
    <mergeCell ref="DE42:DI42"/>
    <mergeCell ref="DT42:DX42"/>
    <mergeCell ref="CC45:CD45"/>
    <mergeCell ref="CA42:CE42"/>
    <mergeCell ref="DO45:DS47"/>
    <mergeCell ref="DT45:DX47"/>
    <mergeCell ref="EJ45:EJ47"/>
    <mergeCell ref="BV46:BZ46"/>
    <mergeCell ref="CA46:CE46"/>
    <mergeCell ref="CF46:CJ46"/>
    <mergeCell ref="CH45:CI45"/>
    <mergeCell ref="CR45:CS45"/>
    <mergeCell ref="CW45:CX45"/>
    <mergeCell ref="CZ45:DD47"/>
    <mergeCell ref="BX45:BY45"/>
    <mergeCell ref="DE45:DI47"/>
    <mergeCell ref="AW26:BA27"/>
    <mergeCell ref="AM31:AQ31"/>
    <mergeCell ref="BB31:BF31"/>
    <mergeCell ref="AR29:BA30"/>
    <mergeCell ref="BB29:BF30"/>
    <mergeCell ref="BB26:BF27"/>
    <mergeCell ref="EQ45:EQ47"/>
    <mergeCell ref="BV47:BZ47"/>
    <mergeCell ref="CA47:CE47"/>
    <mergeCell ref="CF47:CJ47"/>
    <mergeCell ref="CK47:CO47"/>
    <mergeCell ref="CP47:CT47"/>
    <mergeCell ref="CU47:CY47"/>
    <mergeCell ref="EK45:EK47"/>
    <mergeCell ref="DJ45:DN47"/>
    <mergeCell ref="EP45:EP47"/>
    <mergeCell ref="BR48:BR49"/>
    <mergeCell ref="BS48:BS49"/>
    <mergeCell ref="BT48:BT49"/>
    <mergeCell ref="BU48:BU49"/>
    <mergeCell ref="BV48:BW48"/>
    <mergeCell ref="BX48:BZ48"/>
    <mergeCell ref="CA48:CB48"/>
    <mergeCell ref="CC48:CE48"/>
    <mergeCell ref="CF48:CG48"/>
    <mergeCell ref="CH48:CJ48"/>
    <mergeCell ref="CK48:CL48"/>
    <mergeCell ref="CM48:CO48"/>
    <mergeCell ref="ED48:EH49"/>
    <mergeCell ref="CZ48:DA48"/>
    <mergeCell ref="DB48:DD48"/>
    <mergeCell ref="DE48:DI49"/>
    <mergeCell ref="DJ48:DN49"/>
    <mergeCell ref="CZ49:DD49"/>
    <mergeCell ref="CK49:CO49"/>
    <mergeCell ref="DO48:DS49"/>
    <mergeCell ref="DT48:DX49"/>
    <mergeCell ref="DY48:EC49"/>
    <mergeCell ref="CP48:CQ48"/>
    <mergeCell ref="CR48:CT48"/>
    <mergeCell ref="CU48:CV48"/>
    <mergeCell ref="CW48:CY48"/>
    <mergeCell ref="CP49:CT49"/>
    <mergeCell ref="CU49:CY49"/>
    <mergeCell ref="BV49:BZ49"/>
    <mergeCell ref="CA49:CE49"/>
    <mergeCell ref="CF49:CJ49"/>
    <mergeCell ref="CF50:CG50"/>
    <mergeCell ref="CH50:CJ50"/>
    <mergeCell ref="BV50:BW50"/>
    <mergeCell ref="BX50:BZ50"/>
    <mergeCell ref="CA50:CB50"/>
    <mergeCell ref="CC50:CE50"/>
    <mergeCell ref="BR50:BR51"/>
    <mergeCell ref="BS50:BS51"/>
    <mergeCell ref="BT50:BT51"/>
    <mergeCell ref="BU50:BU51"/>
    <mergeCell ref="DY50:EC51"/>
    <mergeCell ref="ED50:EH51"/>
    <mergeCell ref="CZ50:DA50"/>
    <mergeCell ref="DB50:DD50"/>
    <mergeCell ref="DE50:DI51"/>
    <mergeCell ref="DJ50:DN51"/>
    <mergeCell ref="CZ51:DD51"/>
    <mergeCell ref="CK50:CL50"/>
    <mergeCell ref="DO50:DS51"/>
    <mergeCell ref="DT50:DX51"/>
    <mergeCell ref="CP50:CQ50"/>
    <mergeCell ref="CR50:CT50"/>
    <mergeCell ref="CU50:CV50"/>
    <mergeCell ref="CW50:CY50"/>
    <mergeCell ref="CM50:CO50"/>
    <mergeCell ref="BV51:BZ51"/>
    <mergeCell ref="CA51:CE51"/>
    <mergeCell ref="CF51:CJ51"/>
    <mergeCell ref="CK51:CO51"/>
    <mergeCell ref="CK52:CL52"/>
    <mergeCell ref="CM52:CO52"/>
    <mergeCell ref="CP51:CT51"/>
    <mergeCell ref="CU51:CY51"/>
    <mergeCell ref="DY52:EC53"/>
    <mergeCell ref="ED52:EH53"/>
    <mergeCell ref="CZ52:DA52"/>
    <mergeCell ref="DB52:DD52"/>
    <mergeCell ref="DE52:DI53"/>
    <mergeCell ref="DJ52:DN53"/>
    <mergeCell ref="CZ53:DD53"/>
    <mergeCell ref="CF53:CJ53"/>
    <mergeCell ref="CK53:CO53"/>
    <mergeCell ref="DO52:DS53"/>
    <mergeCell ref="DT52:DX53"/>
    <mergeCell ref="CP52:CQ52"/>
    <mergeCell ref="CR52:CT52"/>
    <mergeCell ref="CU52:CV52"/>
    <mergeCell ref="CW52:CY52"/>
    <mergeCell ref="CF52:CG52"/>
    <mergeCell ref="CH52:CJ52"/>
    <mergeCell ref="CP53:CT53"/>
    <mergeCell ref="CU53:CY53"/>
    <mergeCell ref="BT54:BT55"/>
    <mergeCell ref="BU54:BU55"/>
    <mergeCell ref="BV54:BW54"/>
    <mergeCell ref="BX54:BZ54"/>
    <mergeCell ref="CA54:CB54"/>
    <mergeCell ref="CC54:CE54"/>
    <mergeCell ref="CF54:CG54"/>
    <mergeCell ref="CH54:CJ54"/>
    <mergeCell ref="CK54:CL54"/>
    <mergeCell ref="CM54:CO54"/>
    <mergeCell ref="CP54:CQ54"/>
    <mergeCell ref="CR54:CT54"/>
    <mergeCell ref="DT54:DX55"/>
    <mergeCell ref="CU54:CV54"/>
    <mergeCell ref="CW54:CY54"/>
    <mergeCell ref="CZ54:DA54"/>
    <mergeCell ref="DB54:DD54"/>
    <mergeCell ref="DY54:EC55"/>
    <mergeCell ref="ED54:EH55"/>
    <mergeCell ref="CF55:CJ55"/>
    <mergeCell ref="CK55:CO55"/>
    <mergeCell ref="CP55:CT55"/>
    <mergeCell ref="CU55:CY55"/>
    <mergeCell ref="CZ55:DD55"/>
    <mergeCell ref="DE54:DI55"/>
    <mergeCell ref="DJ54:DN55"/>
    <mergeCell ref="DO54:DS55"/>
    <mergeCell ref="BV53:BZ53"/>
    <mergeCell ref="CA53:CE53"/>
    <mergeCell ref="BR52:BR53"/>
    <mergeCell ref="BS52:BS53"/>
    <mergeCell ref="BT52:BT53"/>
    <mergeCell ref="BU52:BU53"/>
    <mergeCell ref="BV52:BW52"/>
    <mergeCell ref="BX52:BZ52"/>
    <mergeCell ref="CA52:CB52"/>
    <mergeCell ref="CC52:CE52"/>
    <mergeCell ref="BT57:BZ58"/>
    <mergeCell ref="CA57:CE58"/>
    <mergeCell ref="BV55:BZ55"/>
    <mergeCell ref="CA55:CE55"/>
    <mergeCell ref="C2:BP2"/>
    <mergeCell ref="F23:G23"/>
    <mergeCell ref="K23:L23"/>
    <mergeCell ref="P23:Q23"/>
    <mergeCell ref="U23:V23"/>
    <mergeCell ref="BL23:BP25"/>
    <mergeCell ref="BG23:BK25"/>
    <mergeCell ref="Z23:AA23"/>
    <mergeCell ref="AR23:AV25"/>
    <mergeCell ref="AM23:AQ25"/>
    <mergeCell ref="AC26:AD26"/>
    <mergeCell ref="N25:R25"/>
    <mergeCell ref="S25:W25"/>
    <mergeCell ref="N26:O26"/>
    <mergeCell ref="P26:R26"/>
    <mergeCell ref="U26:W26"/>
    <mergeCell ref="S26:T26"/>
    <mergeCell ref="AE26:AG26"/>
    <mergeCell ref="X27:AB27"/>
    <mergeCell ref="AR26:AV27"/>
    <mergeCell ref="D27:H27"/>
    <mergeCell ref="I27:M27"/>
    <mergeCell ref="N27:R27"/>
    <mergeCell ref="S27:W27"/>
    <mergeCell ref="F26:H26"/>
    <mergeCell ref="K26:M26"/>
    <mergeCell ref="X26:Y26"/>
    <mergeCell ref="AH55:AL55"/>
    <mergeCell ref="AE54:AG54"/>
    <mergeCell ref="AW48:BA49"/>
    <mergeCell ref="AC57:AL58"/>
    <mergeCell ref="AM57:AQ58"/>
    <mergeCell ref="AR57:BA58"/>
    <mergeCell ref="AW52:BA53"/>
    <mergeCell ref="AC48:AD48"/>
    <mergeCell ref="AH48:AI48"/>
    <mergeCell ref="AE48:AG48"/>
    <mergeCell ref="AM42:AQ42"/>
    <mergeCell ref="S50:T50"/>
    <mergeCell ref="U50:W50"/>
    <mergeCell ref="C29:H30"/>
    <mergeCell ref="I29:M30"/>
    <mergeCell ref="N29:W30"/>
    <mergeCell ref="X29:AB30"/>
    <mergeCell ref="D50:E50"/>
    <mergeCell ref="F50:H50"/>
    <mergeCell ref="I50:J50"/>
    <mergeCell ref="B50:B51"/>
    <mergeCell ref="C50:C51"/>
    <mergeCell ref="I48:J48"/>
    <mergeCell ref="C40:H41"/>
    <mergeCell ref="I42:M42"/>
    <mergeCell ref="D46:H46"/>
    <mergeCell ref="I46:M46"/>
    <mergeCell ref="F45:G45"/>
    <mergeCell ref="K45:L45"/>
    <mergeCell ref="K50:M50"/>
    <mergeCell ref="I31:M31"/>
    <mergeCell ref="I26:J26"/>
    <mergeCell ref="AC29:AL30"/>
    <mergeCell ref="AM29:AQ30"/>
    <mergeCell ref="Z26:AB26"/>
    <mergeCell ref="AM26:AQ27"/>
    <mergeCell ref="AC27:AG27"/>
    <mergeCell ref="AH27:AL27"/>
    <mergeCell ref="AJ26:AL26"/>
    <mergeCell ref="AH26:AI26"/>
    <mergeCell ref="S24:W24"/>
    <mergeCell ref="BB23:BF25"/>
    <mergeCell ref="X24:AB24"/>
    <mergeCell ref="AC24:AG24"/>
    <mergeCell ref="AW23:BA25"/>
    <mergeCell ref="X25:AB25"/>
    <mergeCell ref="AC25:AG25"/>
    <mergeCell ref="AH23:AL25"/>
    <mergeCell ref="AE23:AF23"/>
    <mergeCell ref="N24:R24"/>
    <mergeCell ref="D24:H24"/>
    <mergeCell ref="I24:M24"/>
    <mergeCell ref="B26:B27"/>
    <mergeCell ref="C26:C27"/>
    <mergeCell ref="D26:E26"/>
    <mergeCell ref="D25:H25"/>
    <mergeCell ref="I25:M25"/>
    <mergeCell ref="CA59:CE59"/>
    <mergeCell ref="DE59:DI59"/>
    <mergeCell ref="DT59:DX59"/>
    <mergeCell ref="CU57:DD58"/>
    <mergeCell ref="DE57:DI58"/>
    <mergeCell ref="DJ57:DS58"/>
    <mergeCell ref="DT57:DX58"/>
    <mergeCell ref="CF57:CO58"/>
    <mergeCell ref="CP57:CT58"/>
    <mergeCell ref="I59:M59"/>
    <mergeCell ref="AM59:AQ59"/>
    <mergeCell ref="BB59:BF59"/>
    <mergeCell ref="X54:Y54"/>
    <mergeCell ref="AC54:AD54"/>
    <mergeCell ref="S54:T54"/>
    <mergeCell ref="P54:R54"/>
    <mergeCell ref="BB57:BF58"/>
    <mergeCell ref="AM54:AQ55"/>
    <mergeCell ref="AC55:AG55"/>
    <mergeCell ref="BG50:BK51"/>
    <mergeCell ref="BL50:BP51"/>
    <mergeCell ref="AH50:AI50"/>
    <mergeCell ref="AJ50:AL50"/>
    <mergeCell ref="AM50:AQ51"/>
    <mergeCell ref="AR50:AV51"/>
    <mergeCell ref="N51:R51"/>
    <mergeCell ref="S51:W51"/>
    <mergeCell ref="AW50:BA51"/>
    <mergeCell ref="BB50:BF51"/>
    <mergeCell ref="X50:Y50"/>
    <mergeCell ref="Z50:AB50"/>
    <mergeCell ref="AC50:AD50"/>
    <mergeCell ref="AE50:AG50"/>
    <mergeCell ref="N50:O50"/>
    <mergeCell ref="P50:R50"/>
    <mergeCell ref="AJ54:AL54"/>
    <mergeCell ref="X51:AB51"/>
    <mergeCell ref="AC51:AG51"/>
    <mergeCell ref="AH51:AL51"/>
    <mergeCell ref="Z52:AB52"/>
    <mergeCell ref="AE52:AG52"/>
    <mergeCell ref="AJ52:AL52"/>
    <mergeCell ref="X52:Y52"/>
    <mergeCell ref="D5:J5"/>
    <mergeCell ref="K5:M5"/>
    <mergeCell ref="O5:R5"/>
    <mergeCell ref="Z54:AB54"/>
    <mergeCell ref="K52:M52"/>
    <mergeCell ref="P52:R52"/>
    <mergeCell ref="U52:W52"/>
    <mergeCell ref="S52:T52"/>
    <mergeCell ref="D51:H51"/>
    <mergeCell ref="I51:M51"/>
  </mergeCells>
  <conditionalFormatting sqref="CP40:CT41 CP63:CT64 CP29:CT30 CP57:CT58 X29:AB30 X40:AB41 X57:AB58 CP18:CT19 X18:AB19">
    <cfRule type="cellIs" priority="1" dxfId="0" operator="greaterThan" stopIfTrue="1">
      <formula>I18</formula>
    </cfRule>
  </conditionalFormatting>
  <conditionalFormatting sqref="CA57:CE58 CA18:CE19">
    <cfRule type="cellIs" priority="2" dxfId="0" operator="equal" stopIfTrue="1">
      <formula>""</formula>
    </cfRule>
    <cfRule type="expression" priority="3" dxfId="1" stopIfTrue="1">
      <formula>AND(EK15&lt;&gt;"",EK15&lt;&gt;CA18)</formula>
    </cfRule>
  </conditionalFormatting>
  <conditionalFormatting sqref="CA29:CE30 CA40:CE41">
    <cfRule type="cellIs" priority="4" dxfId="0" operator="equal" stopIfTrue="1">
      <formula>""</formula>
    </cfRule>
    <cfRule type="expression" priority="5" dxfId="1" stopIfTrue="1">
      <formula>AND(EK28&lt;&gt;"",EK28&lt;&gt;CA29)</formula>
    </cfRule>
  </conditionalFormatting>
  <conditionalFormatting sqref="EL26:EQ27 EL37:EQ38 EL60:EQ61 EL48:EQ50 EL52:EQ52 EL11:EQ13">
    <cfRule type="cellIs" priority="6" dxfId="1" operator="notEqual" stopIfTrue="1">
      <formula>0</formula>
    </cfRule>
  </conditionalFormatting>
  <conditionalFormatting sqref="BR26:BR27 BR37:BR38 BR60:BR61 BR48:BR53 BR11:BR14">
    <cfRule type="cellIs" priority="7" dxfId="1" operator="equal" stopIfTrue="1">
      <formula>$EK$1</formula>
    </cfRule>
  </conditionalFormatting>
  <conditionalFormatting sqref="EK52 EK50 EK48 EK37 EK26 EK13 EK11">
    <cfRule type="cellIs" priority="8" dxfId="0" operator="equal" stopIfTrue="1">
      <formula>""</formula>
    </cfRule>
  </conditionalFormatting>
  <conditionalFormatting sqref="BR5:BR6">
    <cfRule type="cellIs" priority="9" dxfId="1" operator="equal" stopIfTrue="1">
      <formula>$EK$1</formula>
    </cfRule>
    <cfRule type="cellIs" priority="10" dxfId="3" operator="equal" stopIfTrue="1">
      <formula>$EL$1</formula>
    </cfRule>
    <cfRule type="cellIs" priority="11" dxfId="2" operator="equal" stopIfTrue="1">
      <formula>$EJ$1</formula>
    </cfRule>
  </conditionalFormatting>
  <conditionalFormatting sqref="BS5:BS6">
    <cfRule type="cellIs" priority="12" dxfId="3" operator="equal" stopIfTrue="1">
      <formula>"全確"</formula>
    </cfRule>
  </conditionalFormatting>
  <conditionalFormatting sqref="DK5:DN5 DP5:DS5">
    <cfRule type="expression" priority="13" dxfId="4" stopIfTrue="1">
      <formula>$BT$1=9</formula>
    </cfRule>
  </conditionalFormatting>
  <conditionalFormatting sqref="C5">
    <cfRule type="expression" priority="14" dxfId="5" stopIfTrue="1">
      <formula>$BT$1=9</formula>
    </cfRule>
  </conditionalFormatting>
  <conditionalFormatting sqref="K5:R5">
    <cfRule type="expression" priority="15" dxfId="7" stopIfTrue="1">
      <formula>$BT$1=9</formula>
    </cfRule>
  </conditionalFormatting>
  <conditionalFormatting sqref="D5:J5">
    <cfRule type="expression" priority="16" dxfId="6" stopIfTrue="1">
      <formula>$BT$1=9</formula>
    </cfRule>
  </conditionalFormatting>
  <conditionalFormatting sqref="S5">
    <cfRule type="expression" priority="17" dxfId="8" stopIfTrue="1">
      <formula>$BT$1=9</formula>
    </cfRule>
  </conditionalFormatting>
  <printOptions horizontalCentered="1"/>
  <pageMargins left="0.7874015748031497" right="0.5905511811023623" top="0.7874015748031497" bottom="0.3937007874015748" header="0.5118110236220472" footer="0.5118110236220472"/>
  <pageSetup fitToHeight="1" fitToWidth="1" horizontalDpi="400" verticalDpi="4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石川県地方課</dc:creator>
  <cp:keywords/>
  <dc:description/>
  <cp:lastModifiedBy>y-masaki</cp:lastModifiedBy>
  <dcterms:created xsi:type="dcterms:W3CDTF">2007-07-25T10:05:17Z</dcterms:created>
  <dcterms:modified xsi:type="dcterms:W3CDTF">2008-01-15T02:01:01Z</dcterms:modified>
  <cp:category/>
  <cp:version/>
  <cp:contentType/>
  <cp:contentStatus/>
</cp:coreProperties>
</file>