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2" yWindow="108" windowWidth="14808" windowHeight="8016" activeTab="0"/>
  </bookViews>
  <sheets>
    <sheet name="Sheet1" sheetId="1" r:id="rId1"/>
  </sheets>
  <definedNames>
    <definedName name="_xlnm.Print_Area" localSheetId="0">'Sheet1'!$B$1:$J$41</definedName>
  </definedNames>
  <calcPr fullCalcOnLoad="1"/>
</workbook>
</file>

<file path=xl/sharedStrings.xml><?xml version="1.0" encoding="utf-8"?>
<sst xmlns="http://schemas.openxmlformats.org/spreadsheetml/2006/main" count="147" uniqueCount="79">
  <si>
    <t>t</t>
  </si>
  <si>
    <t>kL</t>
  </si>
  <si>
    <t>購入電力 北陸電力</t>
  </si>
  <si>
    <t>都市ガス 13A</t>
  </si>
  <si>
    <t>(A×B)</t>
  </si>
  <si>
    <t>(A)</t>
  </si>
  <si>
    <t>(B)</t>
  </si>
  <si>
    <t>購入電力 ○○○○</t>
  </si>
  <si>
    <r>
      <t>千Nm</t>
    </r>
    <r>
      <rPr>
        <vertAlign val="superscript"/>
        <sz val="10"/>
        <color indexed="8"/>
        <rFont val="ＭＳ Ｐゴシック"/>
        <family val="3"/>
      </rPr>
      <t>3</t>
    </r>
  </si>
  <si>
    <t>産業用蒸気</t>
  </si>
  <si>
    <t>産業用以外の蒸気</t>
  </si>
  <si>
    <t>温水・冷水</t>
  </si>
  <si>
    <t>GJ</t>
  </si>
  <si>
    <t>電気 合計</t>
  </si>
  <si>
    <r>
      <t>（非ｴﾈﾙｷﾞｰ起源CO</t>
    </r>
    <r>
      <rPr>
        <vertAlign val="sub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</si>
  <si>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kWh</t>
  </si>
  <si>
    <t>エネルギーの種類</t>
  </si>
  <si>
    <t>エネルギー使用量</t>
  </si>
  <si>
    <r>
      <t>t-CO</t>
    </r>
    <r>
      <rPr>
        <vertAlign val="subscript"/>
        <sz val="10"/>
        <color indexed="8"/>
        <rFont val="ＭＳ Ｐゴシック"/>
        <family val="3"/>
      </rPr>
      <t>2</t>
    </r>
  </si>
  <si>
    <r>
      <t>CO</t>
    </r>
    <r>
      <rPr>
        <vertAlign val="sub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合計</t>
    </r>
  </si>
  <si>
    <r>
      <t>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排出量</t>
    </r>
  </si>
  <si>
    <r>
      <t>t-CO</t>
    </r>
    <r>
      <rPr>
        <vertAlign val="sub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/kWh</t>
    </r>
  </si>
  <si>
    <r>
      <t>t-CO</t>
    </r>
    <r>
      <rPr>
        <vertAlign val="sub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/GJ</t>
    </r>
  </si>
  <si>
    <r>
      <t>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排出係数</t>
    </r>
  </si>
  <si>
    <r>
      <t>t-CO</t>
    </r>
    <r>
      <rPr>
        <vertAlign val="sub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/千Nm</t>
    </r>
    <r>
      <rPr>
        <vertAlign val="superscript"/>
        <sz val="10"/>
        <color indexed="8"/>
        <rFont val="ＭＳ Ｐゴシック"/>
        <family val="3"/>
      </rPr>
      <t>3</t>
    </r>
  </si>
  <si>
    <t>燃料及び熱 合計</t>
  </si>
  <si>
    <t>温室効果ガス排出量の簡易計算表</t>
  </si>
  <si>
    <t>※黄色セルに数値を入力すれば、自動的に計算されます。</t>
  </si>
  <si>
    <t>令和　年度（　年　月～　年　月）</t>
  </si>
  <si>
    <r>
      <t>※非エネルギー起源CO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については、「温室効果ガス排出量算定・報告マニュアル」
　（環境省・経済産業省）を参照して入力して下さい。</t>
    </r>
  </si>
  <si>
    <r>
      <t>※CO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排出係数は、省エネ法の規定による定期報告等で用いた値を使用してもよい。</t>
    </r>
  </si>
  <si>
    <t>環境省：温室効果ガス排出量 算定・報告・公表制度</t>
  </si>
  <si>
    <t>算定方法及び排出係数一覧（R5.12.12更新　R6.1.16一部修正）から</t>
  </si>
  <si>
    <r>
      <t>（参考１）　燃料の使</t>
    </r>
    <r>
      <rPr>
        <sz val="11"/>
        <color indexed="8"/>
        <rFont val="Microsoft JhengHei UI"/>
        <family val="2"/>
      </rPr>
      <t>⽤</t>
    </r>
    <r>
      <rPr>
        <sz val="11"/>
        <color theme="1"/>
        <rFont val="Calibri"/>
        <family val="3"/>
      </rPr>
      <t>に関する排出係数（別表１×別表２×(44/12)）</t>
    </r>
  </si>
  <si>
    <t>燃料種別の発熱量</t>
  </si>
  <si>
    <t>燃料種</t>
  </si>
  <si>
    <t>輸入原料炭</t>
  </si>
  <si>
    <t>コークス用原料炭</t>
  </si>
  <si>
    <t>吹込用原料炭</t>
  </si>
  <si>
    <t>輸入一般炭</t>
  </si>
  <si>
    <t>国産一般炭</t>
  </si>
  <si>
    <t>輸入無煙炭</t>
  </si>
  <si>
    <t>石炭コークス</t>
  </si>
  <si>
    <t>石油コークス</t>
  </si>
  <si>
    <t>コールタール</t>
  </si>
  <si>
    <t>石油アスファルト</t>
  </si>
  <si>
    <t>原油</t>
  </si>
  <si>
    <t>揮発油</t>
  </si>
  <si>
    <t>ナフサ</t>
  </si>
  <si>
    <t>ジェット燃料油</t>
  </si>
  <si>
    <t>灯油</t>
  </si>
  <si>
    <t>A重油</t>
  </si>
  <si>
    <t>B・C重油</t>
  </si>
  <si>
    <t>潤滑油</t>
  </si>
  <si>
    <t>液化石油ガス（LPG）</t>
  </si>
  <si>
    <t>石油系炭化水素ガス</t>
  </si>
  <si>
    <t>液化天然ガス（LNG）</t>
  </si>
  <si>
    <t>天然ガス</t>
  </si>
  <si>
    <t>コークス炉ガス</t>
  </si>
  <si>
    <t>高炉ガス</t>
  </si>
  <si>
    <t>発電用高炉ガス</t>
  </si>
  <si>
    <t>RDF</t>
  </si>
  <si>
    <t>RPF</t>
  </si>
  <si>
    <t>廃タイヤ</t>
  </si>
  <si>
    <t>廃プラスチック類（一般廃棄物）</t>
  </si>
  <si>
    <t>廃プラスチック類（産業廃棄物）</t>
  </si>
  <si>
    <t>廃油</t>
  </si>
  <si>
    <t>廃プラスチック類から製造された燃料炭化水素油</t>
  </si>
  <si>
    <t>転炉ガス</t>
  </si>
  <si>
    <t>軽油</t>
  </si>
  <si>
    <t>燃料種別の炭素排出係数</t>
  </si>
  <si>
    <t>燃料の使⽤に関する排出係数</t>
  </si>
  <si>
    <t>単位</t>
  </si>
  <si>
    <t>コンデンセート（NGL）</t>
  </si>
  <si>
    <t>千Nm3</t>
  </si>
  <si>
    <r>
      <t>千Nm</t>
    </r>
    <r>
      <rPr>
        <vertAlign val="superscript"/>
        <sz val="11"/>
        <color indexed="8"/>
        <rFont val="ＭＳ Ｐゴシック"/>
        <family val="3"/>
      </rPr>
      <t>3</t>
    </r>
  </si>
  <si>
    <r>
      <t>t-CO</t>
    </r>
    <r>
      <rPr>
        <vertAlign val="subscript"/>
        <sz val="11"/>
        <color indexed="8"/>
        <rFont val="ＭＳ Ｐゴシック"/>
        <family val="3"/>
      </rPr>
      <t>2</t>
    </r>
  </si>
  <si>
    <r>
      <t>t-CO</t>
    </r>
    <r>
      <rPr>
        <vertAlign val="subscript"/>
        <sz val="10"/>
        <color indexed="8"/>
        <rFont val="ＭＳ Ｐゴシック"/>
        <family val="3"/>
      </rPr>
      <t>2</t>
    </r>
  </si>
  <si>
    <t>※緑色セルで使用している燃料種を選択してください。（プルダウン選択可）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</si>
</sst>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#,##0_ "/>
    <numFmt numFmtId="179" formatCode="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"/>
    <numFmt numFmtId="184" formatCode="0.00000"/>
    <numFmt numFmtId="185" formatCode="0.0000"/>
    <numFmt numFmtId="186" formatCode="0.000"/>
    <numFmt numFmtId="187" formatCode="0.00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bscript"/>
      <sz val="10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indexed="8"/>
      <name val="Microsoft JhengHei UI"/>
      <family val="2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6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178" fontId="49" fillId="0" borderId="11" xfId="0" applyNumberFormat="1" applyFont="1" applyBorder="1" applyAlignment="1">
      <alignment vertical="center"/>
    </xf>
    <xf numFmtId="178" fontId="49" fillId="34" borderId="11" xfId="0" applyNumberFormat="1" applyFont="1" applyFill="1" applyBorder="1" applyAlignment="1">
      <alignment vertical="center"/>
    </xf>
    <xf numFmtId="178" fontId="49" fillId="34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178" fontId="49" fillId="0" borderId="12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178" fontId="49" fillId="0" borderId="15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178" fontId="49" fillId="0" borderId="17" xfId="0" applyNumberFormat="1" applyFont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178" fontId="49" fillId="0" borderId="19" xfId="0" applyNumberFormat="1" applyFont="1" applyBorder="1" applyAlignment="1">
      <alignment vertical="center"/>
    </xf>
    <xf numFmtId="178" fontId="49" fillId="34" borderId="15" xfId="0" applyNumberFormat="1" applyFont="1" applyFill="1" applyBorder="1" applyAlignment="1">
      <alignment vertical="center"/>
    </xf>
    <xf numFmtId="178" fontId="49" fillId="34" borderId="17" xfId="0" applyNumberFormat="1" applyFont="1" applyFill="1" applyBorder="1" applyAlignment="1">
      <alignment vertical="center"/>
    </xf>
    <xf numFmtId="178" fontId="49" fillId="34" borderId="19" xfId="0" applyNumberFormat="1" applyFont="1" applyFill="1" applyBorder="1" applyAlignment="1">
      <alignment vertical="center"/>
    </xf>
    <xf numFmtId="0" fontId="49" fillId="34" borderId="15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49" fillId="33" borderId="22" xfId="0" applyFont="1" applyFill="1" applyBorder="1" applyAlignment="1">
      <alignment horizontal="left" vertical="center"/>
    </xf>
    <xf numFmtId="0" fontId="49" fillId="0" borderId="23" xfId="0" applyFont="1" applyBorder="1" applyAlignment="1">
      <alignment horizontal="center" vertical="center"/>
    </xf>
    <xf numFmtId="0" fontId="49" fillId="34" borderId="24" xfId="0" applyFont="1" applyFill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49" fillId="2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left" vertical="center"/>
    </xf>
    <xf numFmtId="0" fontId="49" fillId="0" borderId="28" xfId="0" applyFont="1" applyBorder="1" applyAlignment="1">
      <alignment horizontal="center" vertical="center"/>
    </xf>
    <xf numFmtId="0" fontId="49" fillId="33" borderId="29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left" vertical="center"/>
    </xf>
    <xf numFmtId="0" fontId="49" fillId="2" borderId="30" xfId="0" applyFont="1" applyFill="1" applyBorder="1" applyAlignment="1">
      <alignment horizontal="left" vertical="center"/>
    </xf>
    <xf numFmtId="0" fontId="49" fillId="34" borderId="22" xfId="0" applyFont="1" applyFill="1" applyBorder="1" applyAlignment="1">
      <alignment horizontal="left" vertical="center"/>
    </xf>
    <xf numFmtId="0" fontId="49" fillId="2" borderId="31" xfId="0" applyFont="1" applyFill="1" applyBorder="1" applyAlignment="1">
      <alignment horizontal="left" vertical="center"/>
    </xf>
    <xf numFmtId="0" fontId="49" fillId="2" borderId="32" xfId="0" applyFont="1" applyFill="1" applyBorder="1" applyAlignment="1">
      <alignment horizontal="center" vertical="center"/>
    </xf>
    <xf numFmtId="0" fontId="50" fillId="2" borderId="30" xfId="0" applyFont="1" applyFill="1" applyBorder="1" applyAlignment="1">
      <alignment vertical="center"/>
    </xf>
    <xf numFmtId="178" fontId="50" fillId="2" borderId="33" xfId="0" applyNumberFormat="1" applyFont="1" applyFill="1" applyBorder="1" applyAlignment="1">
      <alignment vertical="center"/>
    </xf>
    <xf numFmtId="0" fontId="50" fillId="2" borderId="33" xfId="0" applyFont="1" applyFill="1" applyBorder="1" applyAlignment="1">
      <alignment vertical="center"/>
    </xf>
    <xf numFmtId="0" fontId="50" fillId="2" borderId="34" xfId="0" applyFont="1" applyFill="1" applyBorder="1" applyAlignment="1">
      <alignment vertical="center"/>
    </xf>
    <xf numFmtId="178" fontId="50" fillId="2" borderId="35" xfId="0" applyNumberFormat="1" applyFont="1" applyFill="1" applyBorder="1" applyAlignment="1">
      <alignment vertical="center"/>
    </xf>
    <xf numFmtId="179" fontId="51" fillId="0" borderId="12" xfId="0" applyNumberFormat="1" applyFont="1" applyBorder="1" applyAlignment="1">
      <alignment vertical="center"/>
    </xf>
    <xf numFmtId="179" fontId="51" fillId="0" borderId="17" xfId="0" applyNumberFormat="1" applyFont="1" applyBorder="1" applyAlignment="1">
      <alignment vertical="center"/>
    </xf>
    <xf numFmtId="179" fontId="51" fillId="0" borderId="19" xfId="0" applyNumberFormat="1" applyFont="1" applyBorder="1" applyAlignment="1">
      <alignment vertical="center"/>
    </xf>
    <xf numFmtId="178" fontId="50" fillId="2" borderId="11" xfId="0" applyNumberFormat="1" applyFont="1" applyFill="1" applyBorder="1" applyAlignment="1">
      <alignment vertical="center"/>
    </xf>
    <xf numFmtId="178" fontId="50" fillId="34" borderId="12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178" fontId="50" fillId="34" borderId="15" xfId="0" applyNumberFormat="1" applyFont="1" applyFill="1" applyBorder="1" applyAlignment="1">
      <alignment vertical="center"/>
    </xf>
    <xf numFmtId="0" fontId="50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vertical="center"/>
    </xf>
    <xf numFmtId="178" fontId="50" fillId="2" borderId="36" xfId="0" applyNumberFormat="1" applyFont="1" applyFill="1" applyBorder="1" applyAlignment="1">
      <alignment vertical="center"/>
    </xf>
    <xf numFmtId="0" fontId="50" fillId="2" borderId="36" xfId="0" applyFont="1" applyFill="1" applyBorder="1" applyAlignment="1">
      <alignment vertical="center"/>
    </xf>
    <xf numFmtId="0" fontId="50" fillId="2" borderId="37" xfId="0" applyFont="1" applyFill="1" applyBorder="1" applyAlignment="1">
      <alignment vertical="center"/>
    </xf>
    <xf numFmtId="178" fontId="50" fillId="2" borderId="38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0" fillId="33" borderId="0" xfId="0" applyFill="1" applyAlignment="1">
      <alignment vertical="top"/>
    </xf>
    <xf numFmtId="177" fontId="3" fillId="0" borderId="12" xfId="0" applyNumberFormat="1" applyFont="1" applyBorder="1" applyAlignment="1">
      <alignment vertical="center"/>
    </xf>
    <xf numFmtId="179" fontId="51" fillId="0" borderId="11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49" fillId="0" borderId="39" xfId="0" applyFont="1" applyBorder="1" applyAlignment="1">
      <alignment horizontal="center" vertical="center"/>
    </xf>
    <xf numFmtId="0" fontId="49" fillId="35" borderId="22" xfId="0" applyFont="1" applyFill="1" applyBorder="1" applyAlignment="1">
      <alignment horizontal="left" vertical="center"/>
    </xf>
    <xf numFmtId="0" fontId="49" fillId="35" borderId="27" xfId="0" applyFont="1" applyFill="1" applyBorder="1" applyAlignment="1">
      <alignment horizontal="left" vertical="center"/>
    </xf>
    <xf numFmtId="0" fontId="49" fillId="35" borderId="40" xfId="0" applyFont="1" applyFill="1" applyBorder="1" applyAlignment="1">
      <alignment horizontal="left" vertical="center"/>
    </xf>
    <xf numFmtId="0" fontId="3" fillId="35" borderId="27" xfId="0" applyFont="1" applyFill="1" applyBorder="1" applyAlignment="1">
      <alignment horizontal="left" vertical="center"/>
    </xf>
    <xf numFmtId="0" fontId="3" fillId="35" borderId="40" xfId="0" applyFont="1" applyFill="1" applyBorder="1" applyAlignment="1">
      <alignment horizontal="left" vertical="center"/>
    </xf>
    <xf numFmtId="187" fontId="51" fillId="0" borderId="12" xfId="0" applyNumberFormat="1" applyFont="1" applyBorder="1" applyAlignment="1">
      <alignment vertical="center"/>
    </xf>
    <xf numFmtId="176" fontId="51" fillId="34" borderId="17" xfId="0" applyNumberFormat="1" applyFont="1" applyFill="1" applyBorder="1" applyAlignment="1">
      <alignment vertical="center"/>
    </xf>
    <xf numFmtId="176" fontId="51" fillId="34" borderId="15" xfId="0" applyNumberFormat="1" applyFont="1" applyFill="1" applyBorder="1" applyAlignment="1">
      <alignment vertical="center"/>
    </xf>
    <xf numFmtId="0" fontId="0" fillId="33" borderId="0" xfId="0" applyFill="1" applyAlignment="1">
      <alignment horizontal="left" vertical="top" wrapText="1"/>
    </xf>
    <xf numFmtId="0" fontId="52" fillId="33" borderId="0" xfId="0" applyFont="1" applyFill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51" fillId="2" borderId="44" xfId="0" applyFont="1" applyFill="1" applyBorder="1" applyAlignment="1">
      <alignment horizontal="center" vertical="top"/>
    </xf>
    <xf numFmtId="0" fontId="51" fillId="2" borderId="45" xfId="0" applyFon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0" fontId="3" fillId="2" borderId="45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1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140625" defaultRowHeight="18" customHeight="1"/>
  <cols>
    <col min="1" max="2" width="2.7109375" style="0" customWidth="1"/>
    <col min="3" max="3" width="20.00390625" style="0" customWidth="1"/>
    <col min="4" max="4" width="12.28125" style="0" customWidth="1"/>
    <col min="5" max="5" width="6.28125" style="0" customWidth="1"/>
    <col min="6" max="6" width="10.00390625" style="0" customWidth="1"/>
    <col min="7" max="7" width="11.8515625" style="0" bestFit="1" customWidth="1"/>
    <col min="8" max="8" width="10.00390625" style="0" customWidth="1"/>
    <col min="9" max="9" width="7.8515625" style="0" customWidth="1"/>
    <col min="10" max="10" width="2.7109375" style="15" customWidth="1"/>
    <col min="11" max="11" width="2.7109375" style="0" customWidth="1"/>
    <col min="23" max="23" width="13.421875" style="0" hidden="1" customWidth="1"/>
    <col min="24" max="24" width="5.57421875" style="0" hidden="1" customWidth="1"/>
    <col min="25" max="29" width="0" style="0" hidden="1" customWidth="1"/>
  </cols>
  <sheetData>
    <row r="1" spans="2:9" ht="18" customHeight="1">
      <c r="B1" s="1"/>
      <c r="C1" s="1"/>
      <c r="D1" s="1"/>
      <c r="E1" s="1"/>
      <c r="F1" s="1"/>
      <c r="G1" s="1"/>
      <c r="H1" s="1"/>
      <c r="I1" s="1"/>
    </row>
    <row r="2" spans="2:23" ht="23.25" customHeight="1">
      <c r="B2" s="59"/>
      <c r="C2" s="80" t="s">
        <v>26</v>
      </c>
      <c r="D2" s="80"/>
      <c r="E2" s="80"/>
      <c r="F2" s="80"/>
      <c r="G2" s="80"/>
      <c r="H2" s="80"/>
      <c r="I2" s="80"/>
      <c r="J2" s="60"/>
      <c r="W2" t="s">
        <v>31</v>
      </c>
    </row>
    <row r="3" spans="2:23" ht="18" customHeight="1">
      <c r="B3" s="59"/>
      <c r="C3" s="59"/>
      <c r="D3" s="59"/>
      <c r="E3" s="59"/>
      <c r="F3" s="59"/>
      <c r="G3" s="59"/>
      <c r="H3" s="59"/>
      <c r="J3" s="60"/>
      <c r="W3" t="s">
        <v>32</v>
      </c>
    </row>
    <row r="4" spans="2:23" ht="18" customHeight="1" thickBot="1">
      <c r="B4" s="59"/>
      <c r="C4" s="59"/>
      <c r="D4" s="59"/>
      <c r="E4" s="59"/>
      <c r="F4" s="61"/>
      <c r="G4" s="1"/>
      <c r="H4" s="59"/>
      <c r="I4" s="62" t="s">
        <v>28</v>
      </c>
      <c r="J4" s="60"/>
      <c r="W4" t="s">
        <v>33</v>
      </c>
    </row>
    <row r="5" spans="2:10" ht="18" customHeight="1">
      <c r="B5" s="1"/>
      <c r="C5" s="25" t="s">
        <v>16</v>
      </c>
      <c r="D5" s="81" t="s">
        <v>17</v>
      </c>
      <c r="E5" s="82"/>
      <c r="F5" s="81" t="s">
        <v>23</v>
      </c>
      <c r="G5" s="82"/>
      <c r="H5" s="81" t="s">
        <v>20</v>
      </c>
      <c r="I5" s="83"/>
      <c r="J5" s="16"/>
    </row>
    <row r="6" spans="2:29" ht="18" customHeight="1">
      <c r="B6" s="1"/>
      <c r="C6" s="26"/>
      <c r="D6" s="84" t="s">
        <v>5</v>
      </c>
      <c r="E6" s="85"/>
      <c r="F6" s="86" t="s">
        <v>6</v>
      </c>
      <c r="G6" s="87"/>
      <c r="H6" s="86" t="s">
        <v>4</v>
      </c>
      <c r="I6" s="88"/>
      <c r="J6" s="16"/>
      <c r="W6" t="s">
        <v>35</v>
      </c>
      <c r="X6" t="s">
        <v>72</v>
      </c>
      <c r="Y6" t="s">
        <v>34</v>
      </c>
      <c r="Z6" t="s">
        <v>70</v>
      </c>
      <c r="AA6" t="s">
        <v>71</v>
      </c>
      <c r="AB6" t="s">
        <v>72</v>
      </c>
      <c r="AC6" t="s">
        <v>76</v>
      </c>
    </row>
    <row r="7" spans="2:28" ht="18" customHeight="1">
      <c r="B7" s="1"/>
      <c r="C7" s="27" t="s">
        <v>2</v>
      </c>
      <c r="D7" s="6"/>
      <c r="E7" s="7" t="s">
        <v>15</v>
      </c>
      <c r="F7" s="64">
        <v>0.000487</v>
      </c>
      <c r="G7" s="8" t="s">
        <v>21</v>
      </c>
      <c r="H7" s="9">
        <f>IF(D7="","",D7*F7)</f>
      </c>
      <c r="I7" s="28" t="s">
        <v>18</v>
      </c>
      <c r="J7" s="17"/>
      <c r="W7" t="s">
        <v>36</v>
      </c>
      <c r="X7" t="s">
        <v>0</v>
      </c>
      <c r="Y7" s="67">
        <v>28.7</v>
      </c>
      <c r="Z7" s="68">
        <v>0.0246</v>
      </c>
      <c r="AA7" s="66">
        <f>Y7*Z7*(44/12)</f>
        <v>2.58874</v>
      </c>
      <c r="AB7" t="str">
        <f>$AC$6&amp;"/"&amp;X7</f>
        <v>t-CO2/t</v>
      </c>
    </row>
    <row r="8" spans="2:28" ht="18" customHeight="1">
      <c r="B8" s="1"/>
      <c r="C8" s="29" t="s">
        <v>7</v>
      </c>
      <c r="D8" s="21"/>
      <c r="E8" s="10" t="s">
        <v>15</v>
      </c>
      <c r="F8" s="24"/>
      <c r="G8" s="13" t="s">
        <v>21</v>
      </c>
      <c r="H8" s="11">
        <f>IF(D8="","",D8*F8)</f>
      </c>
      <c r="I8" s="30" t="s">
        <v>18</v>
      </c>
      <c r="J8" s="17"/>
      <c r="W8" t="s">
        <v>37</v>
      </c>
      <c r="X8" t="s">
        <v>0</v>
      </c>
      <c r="Y8" s="67">
        <v>28.9</v>
      </c>
      <c r="Z8" s="68">
        <v>0.0245</v>
      </c>
      <c r="AA8" s="66">
        <f aca="true" t="shared" si="0" ref="AA8:AA41">Y8*Z8*(44/12)</f>
        <v>2.5961833333333333</v>
      </c>
      <c r="AB8" t="str">
        <f aca="true" t="shared" si="1" ref="AB8:AB41">$AC$6&amp;"/"&amp;X8</f>
        <v>t-CO2/t</v>
      </c>
    </row>
    <row r="9" spans="2:28" ht="18" customHeight="1">
      <c r="B9" s="1"/>
      <c r="C9" s="40" t="s">
        <v>13</v>
      </c>
      <c r="D9" s="41"/>
      <c r="E9" s="42"/>
      <c r="F9" s="42"/>
      <c r="G9" s="43"/>
      <c r="H9" s="44">
        <f>SUM(H7:H8)</f>
        <v>0</v>
      </c>
      <c r="I9" s="31" t="s">
        <v>18</v>
      </c>
      <c r="J9" s="17"/>
      <c r="W9" t="s">
        <v>38</v>
      </c>
      <c r="X9" t="s">
        <v>0</v>
      </c>
      <c r="Y9" s="67">
        <v>28.3</v>
      </c>
      <c r="Z9" s="68">
        <v>0.0251</v>
      </c>
      <c r="AA9" s="66">
        <f t="shared" si="0"/>
        <v>2.6045433333333334</v>
      </c>
      <c r="AB9" t="str">
        <f t="shared" si="1"/>
        <v>t-CO2/t</v>
      </c>
    </row>
    <row r="10" spans="2:28" ht="18" customHeight="1">
      <c r="B10" s="1"/>
      <c r="C10" s="71" t="s">
        <v>47</v>
      </c>
      <c r="D10" s="6"/>
      <c r="E10" s="7" t="str">
        <f>IF(C10="","",VLOOKUP(C10,W:X,2,0))</f>
        <v>kL</v>
      </c>
      <c r="F10" s="45">
        <f>IF(C10="","",VLOOKUP(C10,W:AA,5,0))</f>
        <v>2.2901266666666666</v>
      </c>
      <c r="G10" s="8" t="str">
        <f>IF(C10="","",VLOOKUP(C10,W:AB,6,0))</f>
        <v>t-CO2/kL</v>
      </c>
      <c r="H10" s="9">
        <f>IF(D10="","",D10*F10)</f>
      </c>
      <c r="I10" s="28" t="s">
        <v>18</v>
      </c>
      <c r="J10" s="17"/>
      <c r="W10" t="s">
        <v>39</v>
      </c>
      <c r="X10" t="s">
        <v>0</v>
      </c>
      <c r="Y10" s="67">
        <v>26.1</v>
      </c>
      <c r="Z10" s="68">
        <v>0.0243</v>
      </c>
      <c r="AA10" s="66">
        <f t="shared" si="0"/>
        <v>2.32551</v>
      </c>
      <c r="AB10" t="str">
        <f t="shared" si="1"/>
        <v>t-CO2/t</v>
      </c>
    </row>
    <row r="11" spans="2:28" ht="18" customHeight="1">
      <c r="B11" s="1"/>
      <c r="C11" s="72" t="s">
        <v>50</v>
      </c>
      <c r="D11" s="22"/>
      <c r="E11" s="12" t="str">
        <f aca="true" t="shared" si="2" ref="E11:E19">IF(C11="","",VLOOKUP(C11,W$1:X$65536,2,0))</f>
        <v>kL</v>
      </c>
      <c r="F11" s="46">
        <f aca="true" t="shared" si="3" ref="F11:F19">IF(C11="","",VLOOKUP(C11,W$1:AA$65536,5,0))</f>
        <v>2.5026833333333336</v>
      </c>
      <c r="G11" s="13" t="str">
        <f aca="true" t="shared" si="4" ref="G11:G19">IF(C11="","",VLOOKUP(C11,W$1:AB$65536,6,0))</f>
        <v>t-CO2/kL</v>
      </c>
      <c r="H11" s="14">
        <f>IF(D11="","",D11*F11)</f>
      </c>
      <c r="I11" s="33" t="s">
        <v>18</v>
      </c>
      <c r="J11" s="17"/>
      <c r="W11" t="s">
        <v>40</v>
      </c>
      <c r="X11" t="s">
        <v>0</v>
      </c>
      <c r="Y11" s="67">
        <v>24.2</v>
      </c>
      <c r="Z11" s="68">
        <v>0.0242</v>
      </c>
      <c r="AA11" s="66">
        <f t="shared" si="0"/>
        <v>2.1473466666666665</v>
      </c>
      <c r="AB11" t="str">
        <f t="shared" si="1"/>
        <v>t-CO2/t</v>
      </c>
    </row>
    <row r="12" spans="2:28" ht="18" customHeight="1">
      <c r="B12" s="1"/>
      <c r="C12" s="72" t="s">
        <v>69</v>
      </c>
      <c r="D12" s="22"/>
      <c r="E12" s="12" t="str">
        <f t="shared" si="2"/>
        <v>kL</v>
      </c>
      <c r="F12" s="46">
        <f t="shared" si="3"/>
        <v>2.619466666666667</v>
      </c>
      <c r="G12" s="13" t="str">
        <f t="shared" si="4"/>
        <v>t-CO2/kL</v>
      </c>
      <c r="H12" s="14">
        <f>IF(D12="","",D12*F12)</f>
      </c>
      <c r="I12" s="33" t="s">
        <v>18</v>
      </c>
      <c r="J12" s="17"/>
      <c r="W12" t="s">
        <v>41</v>
      </c>
      <c r="X12" t="s">
        <v>0</v>
      </c>
      <c r="Y12" s="67">
        <v>27.8</v>
      </c>
      <c r="Z12" s="68">
        <v>0.0259</v>
      </c>
      <c r="AA12" s="66">
        <f t="shared" si="0"/>
        <v>2.640073333333333</v>
      </c>
      <c r="AB12" t="str">
        <f t="shared" si="1"/>
        <v>t-CO2/t</v>
      </c>
    </row>
    <row r="13" spans="2:28" ht="18" customHeight="1">
      <c r="B13" s="1"/>
      <c r="C13" s="72" t="s">
        <v>51</v>
      </c>
      <c r="D13" s="22"/>
      <c r="E13" s="12" t="str">
        <f t="shared" si="2"/>
        <v>kL</v>
      </c>
      <c r="F13" s="46">
        <f t="shared" si="3"/>
        <v>2.752823333333333</v>
      </c>
      <c r="G13" s="13" t="str">
        <f t="shared" si="4"/>
        <v>t-CO2/kL</v>
      </c>
      <c r="H13" s="14">
        <f aca="true" t="shared" si="5" ref="H13:H19">IF(D13="","",D13*F13)</f>
      </c>
      <c r="I13" s="33" t="s">
        <v>18</v>
      </c>
      <c r="J13" s="17"/>
      <c r="W13" t="s">
        <v>42</v>
      </c>
      <c r="X13" t="s">
        <v>0</v>
      </c>
      <c r="Y13" s="67">
        <v>29</v>
      </c>
      <c r="Z13" s="68">
        <v>0.0299</v>
      </c>
      <c r="AA13" s="66">
        <f t="shared" si="0"/>
        <v>3.1793666666666667</v>
      </c>
      <c r="AB13" t="str">
        <f t="shared" si="1"/>
        <v>t-CO2/t</v>
      </c>
    </row>
    <row r="14" spans="2:28" ht="18" customHeight="1">
      <c r="B14" s="1"/>
      <c r="C14" s="73" t="s">
        <v>52</v>
      </c>
      <c r="D14" s="23"/>
      <c r="E14" s="18" t="str">
        <f t="shared" si="2"/>
        <v>kL</v>
      </c>
      <c r="F14" s="47">
        <f t="shared" si="3"/>
        <v>3.095986666666666</v>
      </c>
      <c r="G14" s="13" t="str">
        <f t="shared" si="4"/>
        <v>t-CO2/kL</v>
      </c>
      <c r="H14" s="20">
        <f t="shared" si="5"/>
      </c>
      <c r="I14" s="30" t="s">
        <v>18</v>
      </c>
      <c r="J14" s="17"/>
      <c r="W14" t="s">
        <v>43</v>
      </c>
      <c r="X14" t="s">
        <v>0</v>
      </c>
      <c r="Y14" s="67">
        <v>34.1</v>
      </c>
      <c r="Z14" s="68">
        <v>0.0245</v>
      </c>
      <c r="AA14" s="66">
        <f t="shared" si="0"/>
        <v>3.0633166666666667</v>
      </c>
      <c r="AB14" t="str">
        <f t="shared" si="1"/>
        <v>t-CO2/t</v>
      </c>
    </row>
    <row r="15" spans="2:28" ht="18" customHeight="1">
      <c r="B15" s="1"/>
      <c r="C15" s="71" t="s">
        <v>54</v>
      </c>
      <c r="D15" s="6"/>
      <c r="E15" s="7" t="str">
        <f t="shared" si="2"/>
        <v>t</v>
      </c>
      <c r="F15" s="45">
        <f t="shared" si="3"/>
        <v>2.9943099999999996</v>
      </c>
      <c r="G15" s="8" t="str">
        <f t="shared" si="4"/>
        <v>t-CO2/t</v>
      </c>
      <c r="H15" s="9">
        <f t="shared" si="5"/>
      </c>
      <c r="I15" s="28" t="s">
        <v>18</v>
      </c>
      <c r="J15" s="17"/>
      <c r="W15" t="s">
        <v>44</v>
      </c>
      <c r="X15" t="s">
        <v>0</v>
      </c>
      <c r="Y15" s="67">
        <v>37.3</v>
      </c>
      <c r="Z15" s="68">
        <v>0.0209</v>
      </c>
      <c r="AA15" s="66">
        <f t="shared" si="0"/>
        <v>2.8584233333333326</v>
      </c>
      <c r="AB15" t="str">
        <f t="shared" si="1"/>
        <v>t-CO2/t</v>
      </c>
    </row>
    <row r="16" spans="2:28" ht="18" customHeight="1">
      <c r="B16" s="1"/>
      <c r="C16" s="72" t="s">
        <v>56</v>
      </c>
      <c r="D16" s="22"/>
      <c r="E16" s="12" t="str">
        <f t="shared" si="2"/>
        <v>t</v>
      </c>
      <c r="F16" s="46">
        <f t="shared" si="3"/>
        <v>2.7878766666666666</v>
      </c>
      <c r="G16" s="13" t="str">
        <f t="shared" si="4"/>
        <v>t-CO2/t</v>
      </c>
      <c r="H16" s="14">
        <f t="shared" si="5"/>
      </c>
      <c r="I16" s="33" t="s">
        <v>18</v>
      </c>
      <c r="J16" s="17"/>
      <c r="W16" t="s">
        <v>45</v>
      </c>
      <c r="X16" t="s">
        <v>0</v>
      </c>
      <c r="Y16" s="67">
        <v>40</v>
      </c>
      <c r="Z16" s="68">
        <v>0.0204</v>
      </c>
      <c r="AA16" s="66">
        <f t="shared" si="0"/>
        <v>2.992</v>
      </c>
      <c r="AB16" t="str">
        <f t="shared" si="1"/>
        <v>t-CO2/t</v>
      </c>
    </row>
    <row r="17" spans="2:28" ht="18" customHeight="1">
      <c r="B17" s="1"/>
      <c r="C17" s="74" t="s">
        <v>39</v>
      </c>
      <c r="D17" s="22"/>
      <c r="E17" s="12" t="str">
        <f t="shared" si="2"/>
        <v>t</v>
      </c>
      <c r="F17" s="46">
        <f t="shared" si="3"/>
        <v>2.32551</v>
      </c>
      <c r="G17" s="13" t="str">
        <f t="shared" si="4"/>
        <v>t-CO2/t</v>
      </c>
      <c r="H17" s="14">
        <f t="shared" si="5"/>
      </c>
      <c r="I17" s="33" t="s">
        <v>18</v>
      </c>
      <c r="J17" s="17"/>
      <c r="W17" t="s">
        <v>73</v>
      </c>
      <c r="X17" t="s">
        <v>1</v>
      </c>
      <c r="Y17" s="67">
        <v>34.8</v>
      </c>
      <c r="Z17" s="68">
        <v>0.0183</v>
      </c>
      <c r="AA17" s="66">
        <f t="shared" si="0"/>
        <v>2.3350799999999996</v>
      </c>
      <c r="AB17" t="str">
        <f t="shared" si="1"/>
        <v>t-CO2/kL</v>
      </c>
    </row>
    <row r="18" spans="2:28" ht="18" customHeight="1">
      <c r="B18" s="1"/>
      <c r="C18" s="74" t="s">
        <v>40</v>
      </c>
      <c r="D18" s="22"/>
      <c r="E18" s="12" t="str">
        <f t="shared" si="2"/>
        <v>t</v>
      </c>
      <c r="F18" s="46">
        <f t="shared" si="3"/>
        <v>2.1473466666666665</v>
      </c>
      <c r="G18" s="13" t="str">
        <f t="shared" si="4"/>
        <v>t-CO2/t</v>
      </c>
      <c r="H18" s="14">
        <f t="shared" si="5"/>
      </c>
      <c r="I18" s="33" t="s">
        <v>18</v>
      </c>
      <c r="J18" s="17"/>
      <c r="W18" t="s">
        <v>46</v>
      </c>
      <c r="X18" t="s">
        <v>1</v>
      </c>
      <c r="Y18" s="67">
        <v>38.3</v>
      </c>
      <c r="Z18" s="68">
        <v>0.019</v>
      </c>
      <c r="AA18" s="66">
        <f t="shared" si="0"/>
        <v>2.668233333333333</v>
      </c>
      <c r="AB18" t="str">
        <f t="shared" si="1"/>
        <v>t-CO2/kL</v>
      </c>
    </row>
    <row r="19" spans="2:28" ht="18" customHeight="1">
      <c r="B19" s="1"/>
      <c r="C19" s="75" t="s">
        <v>43</v>
      </c>
      <c r="D19" s="23"/>
      <c r="E19" s="18" t="str">
        <f t="shared" si="2"/>
        <v>t</v>
      </c>
      <c r="F19" s="47">
        <f t="shared" si="3"/>
        <v>3.0633166666666667</v>
      </c>
      <c r="G19" s="19" t="str">
        <f t="shared" si="4"/>
        <v>t-CO2/t</v>
      </c>
      <c r="H19" s="20">
        <f t="shared" si="5"/>
      </c>
      <c r="I19" s="33" t="s">
        <v>18</v>
      </c>
      <c r="J19" s="17"/>
      <c r="W19" t="s">
        <v>47</v>
      </c>
      <c r="X19" t="s">
        <v>1</v>
      </c>
      <c r="Y19" s="67">
        <v>33.4</v>
      </c>
      <c r="Z19" s="68">
        <v>0.0187</v>
      </c>
      <c r="AA19" s="66">
        <f t="shared" si="0"/>
        <v>2.2901266666666666</v>
      </c>
      <c r="AB19" t="str">
        <f t="shared" si="1"/>
        <v>t-CO2/kL</v>
      </c>
    </row>
    <row r="20" spans="2:28" ht="18" customHeight="1">
      <c r="B20" s="1"/>
      <c r="C20" s="75"/>
      <c r="D20" s="23"/>
      <c r="E20" s="12">
        <f>IF(C20="","",VLOOKUP(C20,W:X,2,0))</f>
      </c>
      <c r="F20" s="46">
        <f>IF(C20="","",VLOOKUP(C20,W:AA,5,0))</f>
      </c>
      <c r="G20" s="13">
        <f>IF(C20="","",VLOOKUP(C20,W:AB,6,0))</f>
      </c>
      <c r="H20" s="14">
        <f>IF(D20="","",D20*F20)</f>
      </c>
      <c r="I20" s="70" t="s">
        <v>77</v>
      </c>
      <c r="J20" s="17"/>
      <c r="W20" t="s">
        <v>48</v>
      </c>
      <c r="X20" t="s">
        <v>1</v>
      </c>
      <c r="Y20" s="67">
        <v>33.3</v>
      </c>
      <c r="Z20" s="68">
        <v>0.0186</v>
      </c>
      <c r="AA20" s="66">
        <f t="shared" si="0"/>
        <v>2.27106</v>
      </c>
      <c r="AB20" t="str">
        <f t="shared" si="1"/>
        <v>t-CO2/kL</v>
      </c>
    </row>
    <row r="21" spans="2:28" ht="18" customHeight="1">
      <c r="B21" s="1"/>
      <c r="C21" s="34" t="s">
        <v>3</v>
      </c>
      <c r="D21" s="5"/>
      <c r="E21" s="2" t="s">
        <v>8</v>
      </c>
      <c r="F21" s="65">
        <f>46*0.0136*44/12</f>
        <v>2.2938666666666663</v>
      </c>
      <c r="G21" s="3" t="s">
        <v>24</v>
      </c>
      <c r="H21" s="4">
        <f>IF(D21="","",D21*F21)</f>
      </c>
      <c r="I21" s="28" t="s">
        <v>18</v>
      </c>
      <c r="J21" s="17"/>
      <c r="W21" t="s">
        <v>49</v>
      </c>
      <c r="X21" t="s">
        <v>1</v>
      </c>
      <c r="Y21" s="67">
        <v>36.3</v>
      </c>
      <c r="Z21" s="68">
        <v>0.0186</v>
      </c>
      <c r="AA21" s="66">
        <f t="shared" si="0"/>
        <v>2.4756599999999995</v>
      </c>
      <c r="AB21" t="str">
        <f t="shared" si="1"/>
        <v>t-CO2/kL</v>
      </c>
    </row>
    <row r="22" spans="2:28" ht="18" customHeight="1">
      <c r="B22" s="1"/>
      <c r="C22" s="27" t="s">
        <v>9</v>
      </c>
      <c r="D22" s="6"/>
      <c r="E22" s="7" t="s">
        <v>12</v>
      </c>
      <c r="F22" s="76">
        <v>0.0654</v>
      </c>
      <c r="G22" s="8" t="s">
        <v>22</v>
      </c>
      <c r="H22" s="9">
        <f>IF(D22="","",D22*F22)</f>
      </c>
      <c r="I22" s="28" t="s">
        <v>18</v>
      </c>
      <c r="J22" s="17"/>
      <c r="W22" t="s">
        <v>50</v>
      </c>
      <c r="X22" t="s">
        <v>1</v>
      </c>
      <c r="Y22" s="67">
        <v>36.5</v>
      </c>
      <c r="Z22" s="68">
        <v>0.0187</v>
      </c>
      <c r="AA22" s="66">
        <f t="shared" si="0"/>
        <v>2.5026833333333336</v>
      </c>
      <c r="AB22" t="str">
        <f t="shared" si="1"/>
        <v>t-CO2/kL</v>
      </c>
    </row>
    <row r="23" spans="2:28" ht="18" customHeight="1">
      <c r="B23" s="1"/>
      <c r="C23" s="32" t="s">
        <v>10</v>
      </c>
      <c r="D23" s="22"/>
      <c r="E23" s="12" t="s">
        <v>12</v>
      </c>
      <c r="F23" s="77"/>
      <c r="G23" s="13" t="s">
        <v>22</v>
      </c>
      <c r="H23" s="14">
        <f>IF(D23="","",D23*F23)</f>
      </c>
      <c r="I23" s="33" t="s">
        <v>18</v>
      </c>
      <c r="J23" s="17"/>
      <c r="W23" t="s">
        <v>69</v>
      </c>
      <c r="X23" t="s">
        <v>1</v>
      </c>
      <c r="Y23" s="67">
        <v>38</v>
      </c>
      <c r="Z23" s="68">
        <v>0.0188</v>
      </c>
      <c r="AA23" s="66">
        <f t="shared" si="0"/>
        <v>2.619466666666667</v>
      </c>
      <c r="AB23" t="str">
        <f t="shared" si="1"/>
        <v>t-CO2/kL</v>
      </c>
    </row>
    <row r="24" spans="2:28" ht="18" customHeight="1">
      <c r="B24" s="1"/>
      <c r="C24" s="35" t="s">
        <v>11</v>
      </c>
      <c r="D24" s="21"/>
      <c r="E24" s="10" t="s">
        <v>12</v>
      </c>
      <c r="F24" s="78"/>
      <c r="G24" s="13" t="s">
        <v>22</v>
      </c>
      <c r="H24" s="11">
        <f>IF(D24="","",D24*F24)</f>
      </c>
      <c r="I24" s="30" t="s">
        <v>18</v>
      </c>
      <c r="J24" s="17"/>
      <c r="W24" t="s">
        <v>51</v>
      </c>
      <c r="X24" t="s">
        <v>1</v>
      </c>
      <c r="Y24" s="67">
        <v>38.9</v>
      </c>
      <c r="Z24" s="68">
        <v>0.0193</v>
      </c>
      <c r="AA24" s="66">
        <f t="shared" si="0"/>
        <v>2.752823333333333</v>
      </c>
      <c r="AB24" t="str">
        <f t="shared" si="1"/>
        <v>t-CO2/kL</v>
      </c>
    </row>
    <row r="25" spans="2:28" ht="18" customHeight="1">
      <c r="B25" s="1"/>
      <c r="C25" s="36" t="s">
        <v>25</v>
      </c>
      <c r="D25" s="41"/>
      <c r="E25" s="42"/>
      <c r="F25" s="42"/>
      <c r="G25" s="43"/>
      <c r="H25" s="48">
        <f>SUM(H10:H24)</f>
        <v>0</v>
      </c>
      <c r="I25" s="31" t="s">
        <v>18</v>
      </c>
      <c r="J25" s="17"/>
      <c r="W25" t="s">
        <v>52</v>
      </c>
      <c r="X25" t="s">
        <v>1</v>
      </c>
      <c r="Y25" s="67">
        <v>41.8</v>
      </c>
      <c r="Z25" s="68">
        <v>0.0202</v>
      </c>
      <c r="AA25" s="66">
        <f t="shared" si="0"/>
        <v>3.095986666666666</v>
      </c>
      <c r="AB25" t="str">
        <f t="shared" si="1"/>
        <v>t-CO2/kL</v>
      </c>
    </row>
    <row r="26" spans="2:28" ht="18" customHeight="1">
      <c r="B26" s="1"/>
      <c r="C26" s="37" t="s">
        <v>14</v>
      </c>
      <c r="D26" s="49"/>
      <c r="E26" s="50"/>
      <c r="F26" s="51"/>
      <c r="G26" s="50"/>
      <c r="H26" s="9">
        <f>IF(D26="","",D26*F26)</f>
      </c>
      <c r="I26" s="28" t="s">
        <v>18</v>
      </c>
      <c r="J26" s="17"/>
      <c r="W26" t="s">
        <v>53</v>
      </c>
      <c r="X26" t="s">
        <v>1</v>
      </c>
      <c r="Y26" s="67">
        <v>40.2</v>
      </c>
      <c r="Z26" s="68">
        <v>0.0199</v>
      </c>
      <c r="AA26" s="66">
        <f t="shared" si="0"/>
        <v>2.93326</v>
      </c>
      <c r="AB26" t="str">
        <f t="shared" si="1"/>
        <v>t-CO2/kL</v>
      </c>
    </row>
    <row r="27" spans="2:28" ht="18" customHeight="1">
      <c r="B27" s="59"/>
      <c r="C27" s="29"/>
      <c r="D27" s="52"/>
      <c r="E27" s="53"/>
      <c r="F27" s="54"/>
      <c r="G27" s="53"/>
      <c r="H27" s="11">
        <f>IF(D27="","",D27*F27)</f>
      </c>
      <c r="I27" s="30" t="s">
        <v>18</v>
      </c>
      <c r="J27" s="60"/>
      <c r="W27" t="s">
        <v>54</v>
      </c>
      <c r="X27" t="s">
        <v>0</v>
      </c>
      <c r="Y27" s="67">
        <v>50.1</v>
      </c>
      <c r="Z27" s="68">
        <v>0.0163</v>
      </c>
      <c r="AA27" s="66">
        <f t="shared" si="0"/>
        <v>2.9943099999999996</v>
      </c>
      <c r="AB27" t="str">
        <f t="shared" si="1"/>
        <v>t-CO2/t</v>
      </c>
    </row>
    <row r="28" spans="2:28" ht="18" customHeight="1" thickBot="1">
      <c r="B28" s="59"/>
      <c r="C28" s="38" t="s">
        <v>19</v>
      </c>
      <c r="D28" s="55"/>
      <c r="E28" s="56"/>
      <c r="F28" s="56"/>
      <c r="G28" s="57"/>
      <c r="H28" s="58">
        <f>SUM(H9,H25,H26:H27)</f>
        <v>0</v>
      </c>
      <c r="I28" s="39" t="s">
        <v>18</v>
      </c>
      <c r="J28" s="60"/>
      <c r="W28" t="s">
        <v>55</v>
      </c>
      <c r="X28" t="s">
        <v>75</v>
      </c>
      <c r="Y28" s="67">
        <v>46.1</v>
      </c>
      <c r="Z28" s="68">
        <v>0.0144</v>
      </c>
      <c r="AA28" s="66">
        <f t="shared" si="0"/>
        <v>2.43408</v>
      </c>
      <c r="AB28" t="str">
        <f t="shared" si="1"/>
        <v>t-CO2/千Nm3</v>
      </c>
    </row>
    <row r="29" spans="2:28" ht="18" customHeight="1">
      <c r="B29" s="59"/>
      <c r="C29" s="63"/>
      <c r="D29" s="59"/>
      <c r="E29" s="59"/>
      <c r="F29" s="59"/>
      <c r="G29" s="59"/>
      <c r="H29" s="59"/>
      <c r="I29" s="59"/>
      <c r="J29" s="60"/>
      <c r="W29" t="s">
        <v>56</v>
      </c>
      <c r="X29" t="s">
        <v>0</v>
      </c>
      <c r="Y29" s="67">
        <v>54.7</v>
      </c>
      <c r="Z29" s="68">
        <v>0.0139</v>
      </c>
      <c r="AA29" s="66">
        <f t="shared" si="0"/>
        <v>2.7878766666666666</v>
      </c>
      <c r="AB29" t="str">
        <f t="shared" si="1"/>
        <v>t-CO2/t</v>
      </c>
    </row>
    <row r="30" spans="2:28" ht="18" customHeight="1">
      <c r="B30" s="59"/>
      <c r="C30" s="63" t="s">
        <v>78</v>
      </c>
      <c r="D30" s="59"/>
      <c r="E30" s="59"/>
      <c r="F30" s="59"/>
      <c r="G30" s="59"/>
      <c r="H30" s="59"/>
      <c r="I30" s="59"/>
      <c r="J30" s="60"/>
      <c r="W30" t="s">
        <v>57</v>
      </c>
      <c r="X30" t="s">
        <v>74</v>
      </c>
      <c r="Y30" s="67">
        <v>38.4</v>
      </c>
      <c r="Z30" s="68">
        <v>0.0139</v>
      </c>
      <c r="AA30" s="66">
        <f t="shared" si="0"/>
        <v>1.9571199999999995</v>
      </c>
      <c r="AB30" t="str">
        <f t="shared" si="1"/>
        <v>t-CO2/千Nm3</v>
      </c>
    </row>
    <row r="31" spans="2:28" ht="18" customHeight="1">
      <c r="B31" s="59"/>
      <c r="C31" s="63" t="s">
        <v>27</v>
      </c>
      <c r="D31" s="63"/>
      <c r="E31" s="59"/>
      <c r="F31" s="59"/>
      <c r="G31" s="59"/>
      <c r="H31" s="59"/>
      <c r="I31" s="59"/>
      <c r="J31" s="60"/>
      <c r="W31" t="s">
        <v>58</v>
      </c>
      <c r="X31" t="s">
        <v>74</v>
      </c>
      <c r="Y31" s="67">
        <v>18.4</v>
      </c>
      <c r="Z31" s="68">
        <v>0.0109</v>
      </c>
      <c r="AA31" s="69">
        <f t="shared" si="0"/>
        <v>0.7353866666666666</v>
      </c>
      <c r="AB31" t="str">
        <f t="shared" si="1"/>
        <v>t-CO2/千Nm3</v>
      </c>
    </row>
    <row r="32" spans="2:28" ht="18" customHeight="1">
      <c r="B32" s="59"/>
      <c r="C32" s="79" t="s">
        <v>29</v>
      </c>
      <c r="D32" s="79"/>
      <c r="E32" s="79"/>
      <c r="F32" s="79"/>
      <c r="G32" s="79"/>
      <c r="H32" s="79"/>
      <c r="I32" s="79"/>
      <c r="J32" s="60"/>
      <c r="W32" t="s">
        <v>59</v>
      </c>
      <c r="X32" t="s">
        <v>74</v>
      </c>
      <c r="Y32" s="66">
        <v>3.23</v>
      </c>
      <c r="Z32" s="68">
        <v>0.0264</v>
      </c>
      <c r="AA32" s="69">
        <f t="shared" si="0"/>
        <v>0.312664</v>
      </c>
      <c r="AB32" t="str">
        <f t="shared" si="1"/>
        <v>t-CO2/千Nm3</v>
      </c>
    </row>
    <row r="33" spans="2:28" ht="18" customHeight="1">
      <c r="B33" s="59"/>
      <c r="C33" s="79"/>
      <c r="D33" s="79"/>
      <c r="E33" s="79"/>
      <c r="F33" s="79"/>
      <c r="G33" s="79"/>
      <c r="H33" s="79"/>
      <c r="I33" s="79"/>
      <c r="J33" s="60"/>
      <c r="W33" t="s">
        <v>60</v>
      </c>
      <c r="X33" t="s">
        <v>74</v>
      </c>
      <c r="Y33" s="66">
        <v>3.45</v>
      </c>
      <c r="Z33" s="68">
        <v>0.0264</v>
      </c>
      <c r="AA33" s="69">
        <f t="shared" si="0"/>
        <v>0.33396000000000003</v>
      </c>
      <c r="AB33" t="str">
        <f t="shared" si="1"/>
        <v>t-CO2/千Nm3</v>
      </c>
    </row>
    <row r="34" spans="2:28" ht="18" customHeight="1">
      <c r="B34" s="59"/>
      <c r="C34" s="63" t="s">
        <v>30</v>
      </c>
      <c r="D34" s="59"/>
      <c r="E34" s="59"/>
      <c r="F34" s="59"/>
      <c r="G34" s="59"/>
      <c r="H34" s="59"/>
      <c r="I34" s="59"/>
      <c r="J34" s="60"/>
      <c r="W34" t="s">
        <v>68</v>
      </c>
      <c r="X34" t="s">
        <v>74</v>
      </c>
      <c r="Y34" s="66">
        <v>7.53</v>
      </c>
      <c r="Z34" s="68">
        <v>0.042</v>
      </c>
      <c r="AA34" s="66">
        <f t="shared" si="0"/>
        <v>1.15962</v>
      </c>
      <c r="AB34" t="str">
        <f t="shared" si="1"/>
        <v>t-CO2/千Nm3</v>
      </c>
    </row>
    <row r="35" spans="2:28" ht="18" customHeight="1">
      <c r="B35" s="59"/>
      <c r="C35" s="59"/>
      <c r="D35" s="59"/>
      <c r="E35" s="59"/>
      <c r="F35" s="59"/>
      <c r="G35" s="59"/>
      <c r="H35" s="59"/>
      <c r="I35" s="59"/>
      <c r="J35" s="60"/>
      <c r="W35" t="s">
        <v>61</v>
      </c>
      <c r="X35" t="s">
        <v>0</v>
      </c>
      <c r="Y35" s="67">
        <v>18</v>
      </c>
      <c r="Z35" s="68">
        <v>0.0162</v>
      </c>
      <c r="AA35" s="66">
        <f t="shared" si="0"/>
        <v>1.0692</v>
      </c>
      <c r="AB35" t="str">
        <f t="shared" si="1"/>
        <v>t-CO2/t</v>
      </c>
    </row>
    <row r="36" spans="2:28" ht="18" customHeight="1">
      <c r="B36" s="59"/>
      <c r="C36" s="59"/>
      <c r="D36" s="59"/>
      <c r="E36" s="59"/>
      <c r="F36" s="59"/>
      <c r="G36" s="59"/>
      <c r="H36" s="59"/>
      <c r="I36" s="59"/>
      <c r="J36" s="60"/>
      <c r="W36" t="s">
        <v>62</v>
      </c>
      <c r="X36" t="s">
        <v>0</v>
      </c>
      <c r="Y36" s="67">
        <v>26.9</v>
      </c>
      <c r="Z36" s="68">
        <v>0.0166</v>
      </c>
      <c r="AA36" s="66">
        <f t="shared" si="0"/>
        <v>1.6373133333333332</v>
      </c>
      <c r="AB36" t="str">
        <f t="shared" si="1"/>
        <v>t-CO2/t</v>
      </c>
    </row>
    <row r="37" spans="2:28" ht="18" customHeight="1">
      <c r="B37" s="59"/>
      <c r="C37" s="59"/>
      <c r="D37" s="59"/>
      <c r="E37" s="59"/>
      <c r="F37" s="59"/>
      <c r="G37" s="59"/>
      <c r="H37" s="59"/>
      <c r="I37" s="59"/>
      <c r="J37" s="60"/>
      <c r="W37" t="s">
        <v>63</v>
      </c>
      <c r="X37" t="s">
        <v>0</v>
      </c>
      <c r="Y37" s="67">
        <v>33.2</v>
      </c>
      <c r="Z37" s="68">
        <v>0.0135</v>
      </c>
      <c r="AA37" s="66">
        <f t="shared" si="0"/>
        <v>1.6434000000000002</v>
      </c>
      <c r="AB37" t="str">
        <f t="shared" si="1"/>
        <v>t-CO2/t</v>
      </c>
    </row>
    <row r="38" spans="2:28" ht="18" customHeight="1">
      <c r="B38" s="59"/>
      <c r="C38" s="59"/>
      <c r="D38" s="59"/>
      <c r="E38" s="59"/>
      <c r="F38" s="59"/>
      <c r="G38" s="59"/>
      <c r="H38" s="59"/>
      <c r="I38" s="59"/>
      <c r="J38" s="60"/>
      <c r="W38" t="s">
        <v>64</v>
      </c>
      <c r="X38" t="s">
        <v>0</v>
      </c>
      <c r="Y38" s="67">
        <v>29.3</v>
      </c>
      <c r="Z38" s="68">
        <v>0.0257</v>
      </c>
      <c r="AA38" s="66">
        <f t="shared" si="0"/>
        <v>2.7610366666666666</v>
      </c>
      <c r="AB38" t="str">
        <f t="shared" si="1"/>
        <v>t-CO2/t</v>
      </c>
    </row>
    <row r="39" spans="2:28" ht="18" customHeight="1">
      <c r="B39" s="59"/>
      <c r="C39" s="59"/>
      <c r="D39" s="59"/>
      <c r="E39" s="59"/>
      <c r="F39" s="59"/>
      <c r="G39" s="59"/>
      <c r="H39" s="59"/>
      <c r="I39" s="59"/>
      <c r="J39" s="60"/>
      <c r="W39" t="s">
        <v>65</v>
      </c>
      <c r="X39" t="s">
        <v>0</v>
      </c>
      <c r="Y39" s="67">
        <v>29.3</v>
      </c>
      <c r="Z39" s="68">
        <v>0.0239</v>
      </c>
      <c r="AA39" s="66">
        <f t="shared" si="0"/>
        <v>2.5676566666666667</v>
      </c>
      <c r="AB39" t="str">
        <f t="shared" si="1"/>
        <v>t-CO2/t</v>
      </c>
    </row>
    <row r="40" spans="2:28" ht="18" customHeight="1">
      <c r="B40" s="59"/>
      <c r="C40" s="59"/>
      <c r="D40" s="59"/>
      <c r="E40" s="59"/>
      <c r="F40" s="59"/>
      <c r="G40" s="59"/>
      <c r="H40" s="59"/>
      <c r="I40" s="59"/>
      <c r="J40" s="60"/>
      <c r="W40" t="s">
        <v>66</v>
      </c>
      <c r="X40" t="s">
        <v>1</v>
      </c>
      <c r="Y40" s="67">
        <v>40.2</v>
      </c>
      <c r="Z40" s="68">
        <v>0.0179</v>
      </c>
      <c r="AA40" s="66">
        <f t="shared" si="0"/>
        <v>2.63846</v>
      </c>
      <c r="AB40" t="str">
        <f t="shared" si="1"/>
        <v>t-CO2/kL</v>
      </c>
    </row>
    <row r="41" spans="2:28" ht="18" customHeight="1">
      <c r="B41" s="59"/>
      <c r="C41" s="59"/>
      <c r="D41" s="59"/>
      <c r="E41" s="59"/>
      <c r="F41" s="59"/>
      <c r="G41" s="59"/>
      <c r="H41" s="59"/>
      <c r="I41" s="59"/>
      <c r="J41" s="60"/>
      <c r="W41" t="s">
        <v>67</v>
      </c>
      <c r="X41" t="s">
        <v>1</v>
      </c>
      <c r="Y41" s="67">
        <v>38</v>
      </c>
      <c r="Z41" s="68">
        <v>0.0188</v>
      </c>
      <c r="AA41" s="66">
        <f t="shared" si="0"/>
        <v>2.619466666666667</v>
      </c>
      <c r="AB41" t="str">
        <f t="shared" si="1"/>
        <v>t-CO2/kL</v>
      </c>
    </row>
  </sheetData>
  <sheetProtection/>
  <mergeCells count="8">
    <mergeCell ref="C32:I33"/>
    <mergeCell ref="C2:I2"/>
    <mergeCell ref="D5:E5"/>
    <mergeCell ref="F5:G5"/>
    <mergeCell ref="H5:I5"/>
    <mergeCell ref="D6:E6"/>
    <mergeCell ref="F6:G6"/>
    <mergeCell ref="H6:I6"/>
  </mergeCells>
  <dataValidations count="1">
    <dataValidation type="list" allowBlank="1" showInputMessage="1" showErrorMessage="1" sqref="C10:C20">
      <formula1>$W$7:$W$41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2024-04-30T02:33:13Z</dcterms:modified>
  <cp:category/>
  <cp:version/>
  <cp:contentType/>
  <cp:contentStatus/>
</cp:coreProperties>
</file>