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tabRatio="668" activeTab="0"/>
  </bookViews>
  <sheets>
    <sheet name="登録率１・２" sheetId="1" r:id="rId1"/>
    <sheet name="有病率３・４ " sheetId="2" r:id="rId2"/>
    <sheet name="罹患率5・６" sheetId="3" r:id="rId3"/>
  </sheets>
  <definedNames>
    <definedName name="_xlnm.Print_Area" localSheetId="0">'登録率１・２'!$A$1:$N$41</definedName>
  </definedNames>
  <calcPr fullCalcOnLoad="1"/>
</workbook>
</file>

<file path=xl/sharedStrings.xml><?xml version="1.0" encoding="utf-8"?>
<sst xmlns="http://schemas.openxmlformats.org/spreadsheetml/2006/main" count="268" uniqueCount="38">
  <si>
    <t>区　分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</si>
  <si>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</si>
  <si>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</si>
  <si>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平成17年</t>
  </si>
  <si>
    <t>小松市</t>
  </si>
  <si>
    <t>川北町</t>
  </si>
  <si>
    <t>管　内</t>
  </si>
  <si>
    <t>石川県</t>
  </si>
  <si>
    <t>全　国</t>
  </si>
  <si>
    <t>（単位：人）</t>
  </si>
  <si>
    <t>管内</t>
  </si>
  <si>
    <t>平成12年</t>
  </si>
  <si>
    <t>平成13年</t>
  </si>
  <si>
    <t xml:space="preserve">人口１０万対 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</si>
  <si>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</si>
  <si>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</si>
  <si>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</si>
  <si>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</si>
  <si>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</si>
  <si>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</si>
  <si>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</si>
  <si>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16　結核</t>
  </si>
  <si>
    <t>平成25年</t>
  </si>
  <si>
    <t>平成26年</t>
  </si>
  <si>
    <t>加賀市</t>
  </si>
  <si>
    <t>能美市</t>
  </si>
  <si>
    <t>（１）登録率の推移</t>
  </si>
  <si>
    <t xml:space="preserve">   登録者数</t>
  </si>
  <si>
    <t>（２）有病率（活動性全結核）の推移</t>
  </si>
  <si>
    <t xml:space="preserve">   活動性全結核患者数</t>
  </si>
  <si>
    <t xml:space="preserve">   新登録患者数（全結核）</t>
  </si>
  <si>
    <t>（３）有病率（菌陽性肺結核）の推移</t>
  </si>
  <si>
    <t xml:space="preserve">   菌陽性肺結核患者数</t>
  </si>
  <si>
    <t>（４）罹患率（全結核）の推移</t>
  </si>
  <si>
    <t>（６）罹患率（塗抹陽性肺結核）の推移</t>
  </si>
  <si>
    <t xml:space="preserve">   新登録患者数（塗抹陽性肺結核）</t>
  </si>
  <si>
    <t xml:space="preserve">   新登録患者数（菌陽性肺結核）</t>
  </si>
  <si>
    <t>（５）罹患率（菌陽性肺結核）の推移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</si>
</sst>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77" fontId="3" fillId="0" borderId="2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vertical="center"/>
    </xf>
    <xf numFmtId="181" fontId="3" fillId="0" borderId="2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181" fontId="3" fillId="0" borderId="29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6" fillId="33" borderId="30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181" fontId="3" fillId="0" borderId="33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36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33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81" fontId="3" fillId="0" borderId="37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vertical="center"/>
    </xf>
    <xf numFmtId="181" fontId="3" fillId="0" borderId="39" xfId="0" applyNumberFormat="1" applyFont="1" applyFill="1" applyBorder="1" applyAlignment="1">
      <alignment vertical="center"/>
    </xf>
    <xf numFmtId="181" fontId="3" fillId="0" borderId="40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180" fontId="3" fillId="0" borderId="38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0" fontId="6" fillId="33" borderId="45" xfId="0" applyNumberFormat="1" applyFont="1" applyFill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0" fontId="6" fillId="33" borderId="46" xfId="0" applyNumberFormat="1" applyFont="1" applyFill="1" applyBorder="1" applyAlignment="1">
      <alignment horizontal="center" vertical="center"/>
    </xf>
    <xf numFmtId="179" fontId="3" fillId="0" borderId="32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0" fontId="6" fillId="33" borderId="47" xfId="0" applyNumberFormat="1" applyFont="1" applyFill="1" applyBorder="1" applyAlignment="1">
      <alignment horizontal="center"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3" fillId="0" borderId="50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0" fontId="6" fillId="33" borderId="51" xfId="0" applyNumberFormat="1" applyFont="1" applyFill="1" applyBorder="1" applyAlignment="1">
      <alignment horizontal="center" vertical="center"/>
    </xf>
    <xf numFmtId="179" fontId="3" fillId="0" borderId="52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0" fontId="6" fillId="33" borderId="54" xfId="0" applyNumberFormat="1" applyFont="1" applyFill="1" applyBorder="1" applyAlignment="1">
      <alignment horizontal="center" vertical="center"/>
    </xf>
    <xf numFmtId="178" fontId="3" fillId="0" borderId="55" xfId="0" applyNumberFormat="1" applyFont="1" applyBorder="1" applyAlignment="1">
      <alignment vertical="center"/>
    </xf>
    <xf numFmtId="178" fontId="3" fillId="0" borderId="56" xfId="0" applyNumberFormat="1" applyFont="1" applyBorder="1" applyAlignment="1">
      <alignment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8" fontId="3" fillId="0" borderId="54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9" xfId="0" applyNumberFormat="1" applyFont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178" fontId="3" fillId="0" borderId="59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9.00390625" style="0" hidden="1" customWidth="1"/>
    <col min="3" max="3" width="0.12890625" style="0" hidden="1" customWidth="1"/>
    <col min="4" max="10" width="8.875" style="0" customWidth="1"/>
    <col min="13" max="13" width="9.00390625" style="0" customWidth="1"/>
    <col min="14" max="14" width="2.50390625" style="0" customWidth="1"/>
  </cols>
  <sheetData>
    <row r="1" spans="1:9" ht="18.75">
      <c r="A1" s="3" t="s">
        <v>21</v>
      </c>
      <c r="B1" s="1"/>
      <c r="C1" s="1"/>
      <c r="D1" s="1"/>
      <c r="E1" s="1"/>
      <c r="F1" s="1"/>
      <c r="G1" s="1"/>
      <c r="H1" s="2"/>
      <c r="I1" s="1"/>
    </row>
    <row r="2" spans="1:14" ht="17.25">
      <c r="A2" s="35" t="s">
        <v>26</v>
      </c>
      <c r="B2" s="1"/>
      <c r="C2" s="2"/>
      <c r="D2" s="2"/>
      <c r="E2" s="2"/>
      <c r="F2" s="2"/>
      <c r="G2" s="4"/>
      <c r="M2" s="93" t="s">
        <v>13</v>
      </c>
      <c r="N2" s="93"/>
    </row>
    <row r="3" spans="1:14" ht="24" customHeight="1">
      <c r="A3" s="101" t="s">
        <v>0</v>
      </c>
      <c r="B3" s="95" t="s">
        <v>11</v>
      </c>
      <c r="C3" s="71" t="s">
        <v>12</v>
      </c>
      <c r="D3" s="72" t="s">
        <v>3</v>
      </c>
      <c r="E3" s="75" t="s">
        <v>14</v>
      </c>
      <c r="F3" s="72" t="s">
        <v>15</v>
      </c>
      <c r="G3" s="72" t="s">
        <v>16</v>
      </c>
      <c r="H3" s="72" t="s">
        <v>17</v>
      </c>
      <c r="I3" s="75" t="s">
        <v>18</v>
      </c>
      <c r="J3" s="75" t="s">
        <v>19</v>
      </c>
      <c r="K3" s="132" t="s">
        <v>20</v>
      </c>
      <c r="L3" s="75" t="s">
        <v>22</v>
      </c>
      <c r="M3" s="155" t="s">
        <v>23</v>
      </c>
      <c r="N3" s="149"/>
    </row>
    <row r="4" spans="1:14" ht="24" customHeight="1">
      <c r="A4" s="110" t="s">
        <v>4</v>
      </c>
      <c r="B4" s="105">
        <v>95.6</v>
      </c>
      <c r="C4" s="15">
        <v>70</v>
      </c>
      <c r="D4" s="16">
        <f>D15/109074*100000</f>
        <v>33.92192456497424</v>
      </c>
      <c r="E4" s="78">
        <f>E15/109074*100000</f>
        <v>36.67235088105323</v>
      </c>
      <c r="F4" s="16">
        <f>F15/109205*100000</f>
        <v>41.20690444576714</v>
      </c>
      <c r="G4" s="16">
        <f>G15/109239*100000</f>
        <v>32.03983925154935</v>
      </c>
      <c r="H4" s="16">
        <f>H15/108779*100000</f>
        <v>34.93321321210895</v>
      </c>
      <c r="I4" s="79">
        <f>I15/108114*100000</f>
        <v>30.523336478161937</v>
      </c>
      <c r="J4" s="79">
        <f>J15/108114*100000</f>
        <v>36.99798360989326</v>
      </c>
      <c r="K4" s="133">
        <f>K15/107622*100000</f>
        <v>33.45040976751965</v>
      </c>
      <c r="L4" s="79">
        <v>35.5</v>
      </c>
      <c r="M4" s="156">
        <v>29</v>
      </c>
      <c r="N4" s="145"/>
    </row>
    <row r="5" spans="1:14" ht="24" customHeight="1">
      <c r="A5" s="56" t="s">
        <v>24</v>
      </c>
      <c r="B5" s="118"/>
      <c r="C5" s="5"/>
      <c r="D5" s="16">
        <f>D16/74983*100000</f>
        <v>36.00816185001934</v>
      </c>
      <c r="E5" s="79">
        <f>E16/74983*100000</f>
        <v>36.00816185001934</v>
      </c>
      <c r="F5" s="16">
        <f>F16/73844*100000</f>
        <v>36.563566437354424</v>
      </c>
      <c r="G5" s="17">
        <f>G16/73214*100000</f>
        <v>40.97576966154014</v>
      </c>
      <c r="H5" s="17">
        <f>H16/72635*100000</f>
        <v>34.41866868589523</v>
      </c>
      <c r="I5" s="127">
        <f>I16/71957*100000</f>
        <v>37.52240921661548</v>
      </c>
      <c r="J5" s="127">
        <f>J16/70914*100000</f>
        <v>31.023493245339424</v>
      </c>
      <c r="K5" s="134">
        <f>K16/69960*100000</f>
        <v>31.446540880503143</v>
      </c>
      <c r="L5" s="79">
        <v>24.6</v>
      </c>
      <c r="M5" s="156">
        <v>23.6</v>
      </c>
      <c r="N5" s="145"/>
    </row>
    <row r="6" spans="1:14" ht="24" customHeight="1">
      <c r="A6" s="58" t="s">
        <v>25</v>
      </c>
      <c r="B6" s="106"/>
      <c r="C6" s="6"/>
      <c r="D6" s="16">
        <f>D17/47202*100000</f>
        <v>29.659760179653404</v>
      </c>
      <c r="E6" s="79">
        <f>E17/47202*100000</f>
        <v>21.185542985466718</v>
      </c>
      <c r="F6" s="16">
        <f>F17/47980*100000</f>
        <v>27.094622759483116</v>
      </c>
      <c r="G6" s="17">
        <f>G17/48281*100000</f>
        <v>37.281746442700026</v>
      </c>
      <c r="H6" s="17">
        <f>H17/48464*100000</f>
        <v>39.20435787388577</v>
      </c>
      <c r="I6" s="127">
        <f>I17/48600*100000</f>
        <v>39.09465020576132</v>
      </c>
      <c r="J6" s="127">
        <f>J17/48743*100000</f>
        <v>38.979956096259976</v>
      </c>
      <c r="K6" s="134">
        <f>K17/48923*100000</f>
        <v>28.616397195593077</v>
      </c>
      <c r="L6" s="127">
        <v>16.3</v>
      </c>
      <c r="M6" s="157">
        <v>12.3</v>
      </c>
      <c r="N6" s="145"/>
    </row>
    <row r="7" spans="1:14" ht="24" customHeight="1">
      <c r="A7" s="68" t="s">
        <v>5</v>
      </c>
      <c r="B7" s="107">
        <v>101.6</v>
      </c>
      <c r="C7" s="18">
        <v>39.2</v>
      </c>
      <c r="D7" s="16">
        <f>D18/5676*100000</f>
        <v>35.236081747709655</v>
      </c>
      <c r="E7" s="79">
        <f>E18/5676*100000</f>
        <v>35.236081747709655</v>
      </c>
      <c r="F7" s="16">
        <f>F18/6009*100000</f>
        <v>16.641704110500914</v>
      </c>
      <c r="G7" s="92">
        <f>G18/6108*100000</f>
        <v>0</v>
      </c>
      <c r="H7" s="19">
        <f>H18/6085*100000</f>
        <v>0</v>
      </c>
      <c r="I7" s="128">
        <f>I18/6114*100000</f>
        <v>32.71180896303566</v>
      </c>
      <c r="J7" s="128">
        <f>J18/6212*100000</f>
        <v>32.19575016097875</v>
      </c>
      <c r="K7" s="135">
        <f>K18/6268*100000</f>
        <v>47.86215698787492</v>
      </c>
      <c r="L7" s="128">
        <v>15.9</v>
      </c>
      <c r="M7" s="158">
        <v>15.8</v>
      </c>
      <c r="N7" s="145"/>
    </row>
    <row r="8" spans="1:14" ht="24" customHeight="1">
      <c r="A8" s="103" t="s">
        <v>6</v>
      </c>
      <c r="B8" s="108">
        <v>82.2</v>
      </c>
      <c r="C8" s="20">
        <v>67.4</v>
      </c>
      <c r="D8" s="7">
        <f>D19/236935*100000</f>
        <v>33.76453457699369</v>
      </c>
      <c r="E8" s="61">
        <f>E19/236935*100000</f>
        <v>33.34247789478127</v>
      </c>
      <c r="F8" s="7">
        <f>F19/237038*100000</f>
        <v>36.28110260802065</v>
      </c>
      <c r="G8" s="7">
        <f>G19/236842*100000</f>
        <v>35.04446001976001</v>
      </c>
      <c r="H8" s="7">
        <f>H19/235963*100000</f>
        <v>34.751210994944124</v>
      </c>
      <c r="I8" s="61">
        <f>I19/234785*100000</f>
        <v>34.49964861469004</v>
      </c>
      <c r="J8" s="61">
        <f>J19/233983*100000</f>
        <v>35.472662543860025</v>
      </c>
      <c r="K8" s="136">
        <f>K19/232773*100000</f>
        <v>32.22023172790659</v>
      </c>
      <c r="L8" s="162">
        <v>27.6</v>
      </c>
      <c r="M8" s="159">
        <v>23.4</v>
      </c>
      <c r="N8" s="145"/>
    </row>
    <row r="9" spans="1:14" ht="24" customHeight="1">
      <c r="A9" s="103" t="s">
        <v>7</v>
      </c>
      <c r="B9" s="108">
        <v>63.5</v>
      </c>
      <c r="C9" s="20">
        <v>53.8</v>
      </c>
      <c r="D9" s="21">
        <f>D20/1173994*100000</f>
        <v>34.49762094184467</v>
      </c>
      <c r="E9" s="80">
        <f>E20/1173994*100000</f>
        <v>32.53849678959177</v>
      </c>
      <c r="F9" s="21">
        <f>F20/1170414*100000</f>
        <v>31.869065134217465</v>
      </c>
      <c r="G9" s="22">
        <f>G20/1170414*100000</f>
        <v>31.954504987124213</v>
      </c>
      <c r="H9" s="21">
        <f>H20/1166656*100000</f>
        <v>30.771709912776345</v>
      </c>
      <c r="I9" s="80">
        <f>I20/1164447*100000</f>
        <v>30.05718594319879</v>
      </c>
      <c r="J9" s="80">
        <f>J20/1166315*100000</f>
        <v>31.809588318764657</v>
      </c>
      <c r="K9" s="137">
        <f>K20/1162953*100000</f>
        <v>30.78370321070585</v>
      </c>
      <c r="L9" s="80">
        <v>30.8</v>
      </c>
      <c r="M9" s="160">
        <v>29.3</v>
      </c>
      <c r="N9" s="145"/>
    </row>
    <row r="10" spans="1:14" ht="24" customHeight="1">
      <c r="A10" s="104" t="s">
        <v>8</v>
      </c>
      <c r="B10" s="108">
        <v>78.4</v>
      </c>
      <c r="C10" s="20">
        <v>71.8</v>
      </c>
      <c r="D10" s="7">
        <f>D21/127756*100</f>
        <v>53.62409593287204</v>
      </c>
      <c r="E10" s="61">
        <f>E21/127756*100</f>
        <v>51.422242399574195</v>
      </c>
      <c r="F10" s="7">
        <f>F21/127771*100</f>
        <v>49.742116755758346</v>
      </c>
      <c r="G10" s="36">
        <f>G21/127771*100</f>
        <v>48.71527968005259</v>
      </c>
      <c r="H10" s="7">
        <f>H21/127692*100</f>
        <v>46.61059424239576</v>
      </c>
      <c r="I10" s="61">
        <f>I21/126371*100</f>
        <v>43.95787008095212</v>
      </c>
      <c r="J10" s="61">
        <f>J21/127799*100</f>
        <v>43.189696320002504</v>
      </c>
      <c r="K10" s="136">
        <f>K21/127515*100</f>
        <v>40.938713092577345</v>
      </c>
      <c r="L10" s="163">
        <v>39.1</v>
      </c>
      <c r="M10" s="161">
        <v>37.6</v>
      </c>
      <c r="N10" s="145"/>
    </row>
    <row r="11" spans="1:14" ht="14.25">
      <c r="A11" s="8"/>
      <c r="B11" s="9"/>
      <c r="C11" s="2"/>
      <c r="D11" s="2"/>
      <c r="E11" s="2"/>
      <c r="F11" s="2"/>
      <c r="G11" s="2"/>
      <c r="H11" s="2"/>
      <c r="L11" s="8"/>
      <c r="M11" s="8"/>
      <c r="N11" s="8"/>
    </row>
    <row r="12" spans="1:14" ht="14.25">
      <c r="A12" s="1"/>
      <c r="B12" s="1"/>
      <c r="C12" s="1"/>
      <c r="D12" s="1"/>
      <c r="E12" s="1"/>
      <c r="F12" s="1"/>
      <c r="G12" s="2"/>
      <c r="H12" s="1"/>
      <c r="L12" s="1"/>
      <c r="M12" s="1"/>
      <c r="N12" s="1"/>
    </row>
    <row r="13" spans="1:14" ht="17.25">
      <c r="A13" s="35" t="s">
        <v>27</v>
      </c>
      <c r="B13" s="1"/>
      <c r="C13" s="1"/>
      <c r="D13" s="2"/>
      <c r="E13" s="2"/>
      <c r="F13" s="10"/>
      <c r="H13" s="10"/>
      <c r="L13" s="10" t="s">
        <v>9</v>
      </c>
      <c r="M13" s="10" t="s">
        <v>9</v>
      </c>
      <c r="N13" s="8"/>
    </row>
    <row r="14" spans="1:14" ht="24" customHeight="1">
      <c r="A14" s="101" t="s">
        <v>0</v>
      </c>
      <c r="B14" s="95" t="s">
        <v>1</v>
      </c>
      <c r="C14" s="71" t="s">
        <v>2</v>
      </c>
      <c r="D14" s="72" t="s">
        <v>3</v>
      </c>
      <c r="E14" s="75" t="s">
        <v>14</v>
      </c>
      <c r="F14" s="72" t="s">
        <v>15</v>
      </c>
      <c r="G14" s="72" t="s">
        <v>16</v>
      </c>
      <c r="H14" s="124" t="s">
        <v>17</v>
      </c>
      <c r="I14" s="129" t="s">
        <v>18</v>
      </c>
      <c r="J14" s="129" t="s">
        <v>19</v>
      </c>
      <c r="K14" s="138" t="s">
        <v>20</v>
      </c>
      <c r="L14" s="75" t="s">
        <v>22</v>
      </c>
      <c r="M14" s="155" t="s">
        <v>23</v>
      </c>
      <c r="N14" s="149"/>
    </row>
    <row r="15" spans="1:14" ht="24" customHeight="1">
      <c r="A15" s="110" t="s">
        <v>4</v>
      </c>
      <c r="B15" s="119">
        <v>104</v>
      </c>
      <c r="C15" s="23">
        <v>76</v>
      </c>
      <c r="D15" s="24">
        <v>37</v>
      </c>
      <c r="E15" s="81">
        <v>40</v>
      </c>
      <c r="F15" s="24">
        <v>45</v>
      </c>
      <c r="G15" s="24">
        <v>35</v>
      </c>
      <c r="H15" s="125">
        <v>38</v>
      </c>
      <c r="I15" s="130">
        <v>33</v>
      </c>
      <c r="J15" s="130">
        <v>40</v>
      </c>
      <c r="K15" s="139">
        <v>36</v>
      </c>
      <c r="L15" s="168">
        <v>38</v>
      </c>
      <c r="M15" s="164">
        <v>31</v>
      </c>
      <c r="N15" s="146"/>
    </row>
    <row r="16" spans="1:14" ht="24" customHeight="1">
      <c r="A16" s="56" t="s">
        <v>24</v>
      </c>
      <c r="B16" s="120"/>
      <c r="C16" s="11"/>
      <c r="D16" s="25">
        <f>24+3</f>
        <v>27</v>
      </c>
      <c r="E16" s="82">
        <v>27</v>
      </c>
      <c r="F16" s="25">
        <v>27</v>
      </c>
      <c r="G16" s="25">
        <v>30</v>
      </c>
      <c r="H16" s="25">
        <v>25</v>
      </c>
      <c r="I16" s="82">
        <v>27</v>
      </c>
      <c r="J16" s="82">
        <v>22</v>
      </c>
      <c r="K16" s="140">
        <v>22</v>
      </c>
      <c r="L16" s="168">
        <v>17</v>
      </c>
      <c r="M16" s="164">
        <v>16</v>
      </c>
      <c r="N16" s="146"/>
    </row>
    <row r="17" spans="1:14" ht="24" customHeight="1">
      <c r="A17" s="58" t="s">
        <v>25</v>
      </c>
      <c r="B17" s="121"/>
      <c r="C17" s="12"/>
      <c r="D17" s="25">
        <f>4+3+7</f>
        <v>14</v>
      </c>
      <c r="E17" s="82">
        <v>10</v>
      </c>
      <c r="F17" s="25">
        <v>13</v>
      </c>
      <c r="G17" s="25">
        <v>18</v>
      </c>
      <c r="H17" s="25">
        <v>19</v>
      </c>
      <c r="I17" s="82">
        <v>19</v>
      </c>
      <c r="J17" s="82">
        <v>19</v>
      </c>
      <c r="K17" s="140">
        <v>14</v>
      </c>
      <c r="L17" s="169">
        <v>8</v>
      </c>
      <c r="M17" s="165">
        <v>6</v>
      </c>
      <c r="N17" s="146"/>
    </row>
    <row r="18" spans="1:14" ht="24" customHeight="1">
      <c r="A18" s="68" t="s">
        <v>5</v>
      </c>
      <c r="B18" s="122">
        <v>5</v>
      </c>
      <c r="C18" s="26">
        <v>2</v>
      </c>
      <c r="D18" s="27">
        <v>2</v>
      </c>
      <c r="E18" s="83">
        <v>2</v>
      </c>
      <c r="F18" s="27">
        <v>1</v>
      </c>
      <c r="G18" s="77">
        <v>0</v>
      </c>
      <c r="H18" s="77">
        <v>0</v>
      </c>
      <c r="I18" s="87">
        <v>2</v>
      </c>
      <c r="J18" s="87">
        <v>2</v>
      </c>
      <c r="K18" s="141">
        <v>3</v>
      </c>
      <c r="L18" s="170">
        <v>1</v>
      </c>
      <c r="M18" s="166">
        <v>1</v>
      </c>
      <c r="N18" s="146"/>
    </row>
    <row r="19" spans="1:14" ht="24" customHeight="1">
      <c r="A19" s="103" t="s">
        <v>10</v>
      </c>
      <c r="B19" s="123">
        <v>195</v>
      </c>
      <c r="C19" s="28">
        <v>160</v>
      </c>
      <c r="D19" s="29">
        <f aca="true" t="shared" si="0" ref="D19:K19">SUM(D15:D18)</f>
        <v>80</v>
      </c>
      <c r="E19" s="29">
        <f t="shared" si="0"/>
        <v>79</v>
      </c>
      <c r="F19" s="29">
        <f t="shared" si="0"/>
        <v>86</v>
      </c>
      <c r="G19" s="32">
        <f t="shared" si="0"/>
        <v>83</v>
      </c>
      <c r="H19" s="32">
        <f t="shared" si="0"/>
        <v>82</v>
      </c>
      <c r="I19" s="85">
        <f t="shared" si="0"/>
        <v>81</v>
      </c>
      <c r="J19" s="85">
        <f t="shared" si="0"/>
        <v>83</v>
      </c>
      <c r="K19" s="142">
        <f t="shared" si="0"/>
        <v>75</v>
      </c>
      <c r="L19" s="85">
        <v>64</v>
      </c>
      <c r="M19" s="167">
        <v>54</v>
      </c>
      <c r="N19" s="147"/>
    </row>
    <row r="20" spans="1:14" ht="24" customHeight="1">
      <c r="A20" s="103" t="s">
        <v>7</v>
      </c>
      <c r="B20" s="100">
        <v>750</v>
      </c>
      <c r="C20" s="30">
        <v>635</v>
      </c>
      <c r="D20" s="32">
        <v>405</v>
      </c>
      <c r="E20" s="85">
        <v>382</v>
      </c>
      <c r="F20" s="32">
        <v>373</v>
      </c>
      <c r="G20" s="32">
        <v>374</v>
      </c>
      <c r="H20" s="126">
        <v>359</v>
      </c>
      <c r="I20" s="131">
        <v>350</v>
      </c>
      <c r="J20" s="131">
        <v>371</v>
      </c>
      <c r="K20" s="143">
        <v>358</v>
      </c>
      <c r="L20" s="70">
        <v>357</v>
      </c>
      <c r="M20" s="171">
        <v>339</v>
      </c>
      <c r="N20" s="148"/>
    </row>
    <row r="21" spans="1:14" ht="24" customHeight="1">
      <c r="A21" s="104" t="s">
        <v>8</v>
      </c>
      <c r="B21" s="100">
        <v>99481</v>
      </c>
      <c r="C21" s="30">
        <v>91395</v>
      </c>
      <c r="D21" s="34">
        <v>68508</v>
      </c>
      <c r="E21" s="86">
        <v>65695</v>
      </c>
      <c r="F21" s="34">
        <v>63556</v>
      </c>
      <c r="G21" s="34">
        <v>62244</v>
      </c>
      <c r="H21" s="32">
        <v>59518</v>
      </c>
      <c r="I21" s="85">
        <v>55550</v>
      </c>
      <c r="J21" s="85">
        <v>55196</v>
      </c>
      <c r="K21" s="142">
        <v>52203</v>
      </c>
      <c r="L21" s="90">
        <v>49814</v>
      </c>
      <c r="M21" s="172">
        <v>47845</v>
      </c>
      <c r="N21" s="148"/>
    </row>
    <row r="22" spans="1:9" ht="24" customHeight="1">
      <c r="A22" s="8"/>
      <c r="B22" s="13"/>
      <c r="C22" s="14"/>
      <c r="D22" s="2"/>
      <c r="E22" s="2"/>
      <c r="F22" s="2"/>
      <c r="G22" s="2"/>
      <c r="H22" s="2"/>
      <c r="I22" s="2"/>
    </row>
    <row r="23" spans="1:13" ht="24" customHeight="1">
      <c r="A23" s="35" t="s">
        <v>28</v>
      </c>
      <c r="B23" s="1"/>
      <c r="C23" s="1"/>
      <c r="D23" s="8"/>
      <c r="E23" s="1"/>
      <c r="G23" s="9"/>
      <c r="I23" s="93"/>
      <c r="M23" s="93" t="s">
        <v>13</v>
      </c>
    </row>
    <row r="24" spans="1:13" ht="24" customHeight="1">
      <c r="A24" s="101" t="s">
        <v>0</v>
      </c>
      <c r="B24" s="95" t="s">
        <v>11</v>
      </c>
      <c r="C24" s="71" t="s">
        <v>12</v>
      </c>
      <c r="D24" s="72" t="s">
        <v>3</v>
      </c>
      <c r="E24" s="75" t="s">
        <v>14</v>
      </c>
      <c r="F24" s="72" t="s">
        <v>15</v>
      </c>
      <c r="G24" s="72" t="s">
        <v>16</v>
      </c>
      <c r="H24" s="72" t="s">
        <v>17</v>
      </c>
      <c r="I24" s="75" t="s">
        <v>18</v>
      </c>
      <c r="J24" s="75" t="s">
        <v>19</v>
      </c>
      <c r="K24" s="132" t="s">
        <v>20</v>
      </c>
      <c r="L24" s="75" t="s">
        <v>22</v>
      </c>
      <c r="M24" s="155" t="s">
        <v>23</v>
      </c>
    </row>
    <row r="25" spans="1:13" ht="24" customHeight="1">
      <c r="A25" s="110" t="s">
        <v>4</v>
      </c>
      <c r="B25" s="105">
        <v>43.3</v>
      </c>
      <c r="C25" s="15">
        <v>20.3</v>
      </c>
      <c r="D25" s="16">
        <f>D35/109074*100000</f>
        <v>10.084896492289637</v>
      </c>
      <c r="E25" s="79">
        <f>E35/109074*100000</f>
        <v>11.9185140363423</v>
      </c>
      <c r="F25" s="16">
        <f>F35/109205*100000</f>
        <v>24.72414266746028</v>
      </c>
      <c r="G25" s="94">
        <f>G35/109239*100000</f>
        <v>10.069663764772654</v>
      </c>
      <c r="H25" s="16">
        <f>H35/108779*100000</f>
        <v>8.273655760762647</v>
      </c>
      <c r="I25" s="79">
        <f>I35/108114*100000</f>
        <v>9.249495902473315</v>
      </c>
      <c r="J25" s="79">
        <f>J35/108114*100000</f>
        <v>16.649092624451967</v>
      </c>
      <c r="K25" s="133">
        <f>K35/107622*100000</f>
        <v>11.150136589173217</v>
      </c>
      <c r="L25" s="79">
        <v>13</v>
      </c>
      <c r="M25" s="156">
        <v>7.5</v>
      </c>
    </row>
    <row r="26" spans="1:13" ht="24" customHeight="1">
      <c r="A26" s="56" t="s">
        <v>24</v>
      </c>
      <c r="B26" s="118"/>
      <c r="C26" s="5"/>
      <c r="D26" s="16">
        <f>D36/74983*100000</f>
        <v>12.002720616673113</v>
      </c>
      <c r="E26" s="79">
        <f>E36/74983*100000</f>
        <v>12.002720616673113</v>
      </c>
      <c r="F26" s="16">
        <f>F36/73844*100000</f>
        <v>18.95888630085044</v>
      </c>
      <c r="G26" s="17">
        <f>G36/73214*100000</f>
        <v>10.926871909744039</v>
      </c>
      <c r="H26" s="17">
        <f>H36/72635*100000</f>
        <v>13.767467474358092</v>
      </c>
      <c r="I26" s="127">
        <f>I36/71957*100000</f>
        <v>15.28690745862112</v>
      </c>
      <c r="J26" s="127">
        <f>J36/70914*100000</f>
        <v>7.050793919395323</v>
      </c>
      <c r="K26" s="134">
        <f>K36/69960*100000</f>
        <v>10.005717552887365</v>
      </c>
      <c r="L26" s="79">
        <v>11.4</v>
      </c>
      <c r="M26" s="156">
        <v>7.3</v>
      </c>
    </row>
    <row r="27" spans="1:13" ht="24" customHeight="1">
      <c r="A27" s="58" t="s">
        <v>25</v>
      </c>
      <c r="B27" s="106"/>
      <c r="C27" s="6"/>
      <c r="D27" s="16">
        <f>D37/47202*100000</f>
        <v>6.355662895640016</v>
      </c>
      <c r="E27" s="79">
        <f>E37/47202*100000</f>
        <v>4.237108597093344</v>
      </c>
      <c r="F27" s="16">
        <f>F37/47980*100000</f>
        <v>14.589412255106295</v>
      </c>
      <c r="G27" s="17">
        <f>G37/48281*100000</f>
        <v>12.427248814233343</v>
      </c>
      <c r="H27" s="17">
        <f>H37/48464*100000</f>
        <v>12.380323539121823</v>
      </c>
      <c r="I27" s="127">
        <f>I37/48600*100000</f>
        <v>16.46090534979424</v>
      </c>
      <c r="J27" s="127">
        <f>J37/48743*100000</f>
        <v>8.206306546581047</v>
      </c>
      <c r="K27" s="134">
        <f>K37/48923*100000</f>
        <v>4.088056742227582</v>
      </c>
      <c r="L27" s="127">
        <v>6.1</v>
      </c>
      <c r="M27" s="157">
        <v>4.1</v>
      </c>
    </row>
    <row r="28" spans="1:13" ht="24" customHeight="1">
      <c r="A28" s="68" t="s">
        <v>5</v>
      </c>
      <c r="B28" s="107">
        <v>20.3</v>
      </c>
      <c r="C28" s="18">
        <v>39.2</v>
      </c>
      <c r="D28" s="16">
        <f>D38/5676*100000</f>
        <v>17.618040873854827</v>
      </c>
      <c r="E28" s="79">
        <f>E38/5676*100000</f>
        <v>0</v>
      </c>
      <c r="F28" s="16">
        <f>F38/6009*100000</f>
        <v>0</v>
      </c>
      <c r="G28" s="19">
        <f>G38/6108*100000</f>
        <v>0</v>
      </c>
      <c r="H28" s="19">
        <f>H38/6085*100000</f>
        <v>0</v>
      </c>
      <c r="I28" s="128">
        <f>I38/6114*100000</f>
        <v>32.71180896303566</v>
      </c>
      <c r="J28" s="128">
        <f>J38/6212*100000</f>
        <v>0</v>
      </c>
      <c r="K28" s="135">
        <f>K38/6268*100000</f>
        <v>15.954052329291642</v>
      </c>
      <c r="L28" s="128">
        <v>0</v>
      </c>
      <c r="M28" s="158">
        <v>0</v>
      </c>
    </row>
    <row r="29" spans="1:13" ht="24" customHeight="1">
      <c r="A29" s="103" t="s">
        <v>6</v>
      </c>
      <c r="B29" s="108">
        <v>29.1</v>
      </c>
      <c r="C29" s="20">
        <v>19.8</v>
      </c>
      <c r="D29" s="7">
        <v>10.1</v>
      </c>
      <c r="E29" s="61">
        <f>E39/236935*100000</f>
        <v>10.129360373098107</v>
      </c>
      <c r="F29" s="7">
        <f>F39/237038*100000</f>
        <v>20.249917734709204</v>
      </c>
      <c r="G29" s="7">
        <f>G39/236842*100000</f>
        <v>10.555560246915665</v>
      </c>
      <c r="H29" s="7">
        <f>H39/235963*100000</f>
        <v>10.594881400897599</v>
      </c>
      <c r="I29" s="61">
        <f>I39/234785*100000</f>
        <v>13.203569222906063</v>
      </c>
      <c r="J29" s="61">
        <f>J39/233983*100000</f>
        <v>11.53929986366531</v>
      </c>
      <c r="K29" s="136">
        <f>K39/232773*100000</f>
        <v>9.451267973519267</v>
      </c>
      <c r="L29" s="162">
        <v>10.8</v>
      </c>
      <c r="M29" s="159">
        <v>6.5</v>
      </c>
    </row>
    <row r="30" spans="1:13" ht="24" customHeight="1">
      <c r="A30" s="103" t="s">
        <v>7</v>
      </c>
      <c r="B30" s="108">
        <v>23.4</v>
      </c>
      <c r="C30" s="20">
        <v>18.6</v>
      </c>
      <c r="D30" s="21">
        <v>22.2</v>
      </c>
      <c r="E30" s="80">
        <f>E40/1173994*100000</f>
        <v>10.13633800513461</v>
      </c>
      <c r="F30" s="21">
        <f>F40/1170414*100000</f>
        <v>12.303338818571891</v>
      </c>
      <c r="G30" s="21">
        <f>G40/1170414*100000</f>
        <v>9.99646279008966</v>
      </c>
      <c r="H30" s="21">
        <f>H40/1166656*100000</f>
        <v>10.971528882549784</v>
      </c>
      <c r="I30" s="80">
        <f>I40/1164447*100000</f>
        <v>11.335852984292115</v>
      </c>
      <c r="J30" s="80">
        <f>J40/1166315*100000</f>
        <v>11.231957061342776</v>
      </c>
      <c r="K30" s="137">
        <f>K40/1162953*100000</f>
        <v>11.522391704565877</v>
      </c>
      <c r="L30" s="80">
        <v>9.2</v>
      </c>
      <c r="M30" s="160">
        <v>8.3</v>
      </c>
    </row>
    <row r="31" spans="1:13" ht="24" customHeight="1">
      <c r="A31" s="104" t="s">
        <v>8</v>
      </c>
      <c r="B31" s="108">
        <v>33.1</v>
      </c>
      <c r="C31" s="20">
        <v>28.5</v>
      </c>
      <c r="D31" s="7">
        <v>18.8</v>
      </c>
      <c r="E31" s="61">
        <f>E41/127756*100</f>
        <v>17.201540436456998</v>
      </c>
      <c r="F31" s="7">
        <f>F41/127771*100</f>
        <v>16.15155238669182</v>
      </c>
      <c r="G31" s="7">
        <f>G41/127771*100</f>
        <v>15.669439857244601</v>
      </c>
      <c r="H31" s="7">
        <f>H41/127692*100</f>
        <v>14.859192431788992</v>
      </c>
      <c r="I31" s="61">
        <f>I41/126371*100</f>
        <v>14.166224845890277</v>
      </c>
      <c r="J31" s="61">
        <f>J41/127799*100</f>
        <v>13.508712900726923</v>
      </c>
      <c r="K31" s="136">
        <f>K41/127515*100</f>
        <v>11.653530957142296</v>
      </c>
      <c r="L31" s="163">
        <v>11</v>
      </c>
      <c r="M31" s="161">
        <v>10.6</v>
      </c>
    </row>
    <row r="32" spans="1:7" ht="24" customHeight="1">
      <c r="A32" s="8"/>
      <c r="B32" s="1"/>
      <c r="C32" s="1"/>
      <c r="D32" s="1"/>
      <c r="E32" s="1"/>
      <c r="F32" s="1"/>
      <c r="G32" s="1"/>
    </row>
    <row r="33" spans="1:13" ht="24" customHeight="1">
      <c r="A33" s="35" t="s">
        <v>29</v>
      </c>
      <c r="B33" s="1"/>
      <c r="C33" s="1"/>
      <c r="D33" s="1"/>
      <c r="F33" s="1"/>
      <c r="H33" s="10"/>
      <c r="I33" s="10"/>
      <c r="M33" s="10" t="s">
        <v>9</v>
      </c>
    </row>
    <row r="34" spans="1:13" ht="24" customHeight="1">
      <c r="A34" s="101" t="s">
        <v>0</v>
      </c>
      <c r="B34" s="95" t="s">
        <v>1</v>
      </c>
      <c r="C34" s="71" t="s">
        <v>2</v>
      </c>
      <c r="D34" s="72" t="s">
        <v>3</v>
      </c>
      <c r="E34" s="75" t="s">
        <v>14</v>
      </c>
      <c r="F34" s="72" t="s">
        <v>15</v>
      </c>
      <c r="G34" s="72" t="s">
        <v>16</v>
      </c>
      <c r="H34" s="124" t="s">
        <v>17</v>
      </c>
      <c r="I34" s="129" t="s">
        <v>18</v>
      </c>
      <c r="J34" s="75" t="s">
        <v>19</v>
      </c>
      <c r="K34" s="72" t="s">
        <v>20</v>
      </c>
      <c r="L34" s="75" t="s">
        <v>22</v>
      </c>
      <c r="M34" s="155" t="s">
        <v>23</v>
      </c>
    </row>
    <row r="35" spans="1:13" ht="24" customHeight="1">
      <c r="A35" s="110" t="s">
        <v>4</v>
      </c>
      <c r="B35" s="96">
        <v>47</v>
      </c>
      <c r="C35" s="41">
        <v>22</v>
      </c>
      <c r="D35" s="24">
        <v>11</v>
      </c>
      <c r="E35" s="81">
        <v>13</v>
      </c>
      <c r="F35" s="24">
        <v>27</v>
      </c>
      <c r="G35" s="24">
        <v>11</v>
      </c>
      <c r="H35" s="125">
        <v>9</v>
      </c>
      <c r="I35" s="130">
        <v>10</v>
      </c>
      <c r="J35" s="81">
        <v>18</v>
      </c>
      <c r="K35" s="144">
        <v>12</v>
      </c>
      <c r="L35" s="168">
        <v>14</v>
      </c>
      <c r="M35" s="164">
        <v>8</v>
      </c>
    </row>
    <row r="36" spans="1:13" ht="24" customHeight="1">
      <c r="A36" s="56" t="s">
        <v>24</v>
      </c>
      <c r="B36" s="97"/>
      <c r="C36" s="38"/>
      <c r="D36" s="24">
        <f>7+2</f>
        <v>9</v>
      </c>
      <c r="E36" s="81">
        <v>9</v>
      </c>
      <c r="F36" s="24">
        <v>14</v>
      </c>
      <c r="G36" s="25">
        <v>8</v>
      </c>
      <c r="H36" s="25">
        <v>10</v>
      </c>
      <c r="I36" s="82">
        <v>11</v>
      </c>
      <c r="J36" s="82">
        <v>5</v>
      </c>
      <c r="K36" s="140">
        <v>7</v>
      </c>
      <c r="L36" s="168">
        <v>8</v>
      </c>
      <c r="M36" s="164">
        <v>5</v>
      </c>
    </row>
    <row r="37" spans="1:13" ht="24" customHeight="1">
      <c r="A37" s="58" t="s">
        <v>25</v>
      </c>
      <c r="B37" s="98"/>
      <c r="C37" s="39"/>
      <c r="D37" s="25">
        <v>3</v>
      </c>
      <c r="E37" s="82">
        <v>2</v>
      </c>
      <c r="F37" s="25">
        <v>7</v>
      </c>
      <c r="G37" s="25">
        <v>6</v>
      </c>
      <c r="H37" s="25">
        <v>6</v>
      </c>
      <c r="I37" s="82">
        <v>8</v>
      </c>
      <c r="J37" s="82">
        <v>4</v>
      </c>
      <c r="K37" s="140">
        <v>2</v>
      </c>
      <c r="L37" s="169">
        <v>3</v>
      </c>
      <c r="M37" s="165">
        <v>2</v>
      </c>
    </row>
    <row r="38" spans="1:13" ht="24" customHeight="1">
      <c r="A38" s="68" t="s">
        <v>5</v>
      </c>
      <c r="B38" s="99">
        <v>1</v>
      </c>
      <c r="C38" s="42">
        <v>2</v>
      </c>
      <c r="D38" s="27">
        <v>1</v>
      </c>
      <c r="E38" s="83">
        <v>0</v>
      </c>
      <c r="F38" s="27">
        <v>0</v>
      </c>
      <c r="G38" s="77">
        <v>0</v>
      </c>
      <c r="H38" s="77">
        <v>0</v>
      </c>
      <c r="I38" s="87">
        <v>2</v>
      </c>
      <c r="J38" s="87">
        <v>0</v>
      </c>
      <c r="K38" s="141">
        <v>1</v>
      </c>
      <c r="L38" s="170">
        <v>0</v>
      </c>
      <c r="M38" s="166">
        <v>0</v>
      </c>
    </row>
    <row r="39" spans="1:13" ht="24" customHeight="1">
      <c r="A39" s="103" t="s">
        <v>10</v>
      </c>
      <c r="B39" s="100">
        <v>69</v>
      </c>
      <c r="C39" s="30">
        <v>47</v>
      </c>
      <c r="D39" s="29">
        <f aca="true" t="shared" si="1" ref="D39:K39">SUM(D35:D38)</f>
        <v>24</v>
      </c>
      <c r="E39" s="29">
        <f t="shared" si="1"/>
        <v>24</v>
      </c>
      <c r="F39" s="32">
        <f t="shared" si="1"/>
        <v>48</v>
      </c>
      <c r="G39" s="32">
        <f t="shared" si="1"/>
        <v>25</v>
      </c>
      <c r="H39" s="32">
        <f t="shared" si="1"/>
        <v>25</v>
      </c>
      <c r="I39" s="85">
        <f t="shared" si="1"/>
        <v>31</v>
      </c>
      <c r="J39" s="85">
        <f t="shared" si="1"/>
        <v>27</v>
      </c>
      <c r="K39" s="142">
        <f t="shared" si="1"/>
        <v>22</v>
      </c>
      <c r="L39" s="85">
        <v>25</v>
      </c>
      <c r="M39" s="167">
        <v>15</v>
      </c>
    </row>
    <row r="40" spans="1:13" ht="24" customHeight="1">
      <c r="A40" s="103" t="s">
        <v>7</v>
      </c>
      <c r="B40" s="100">
        <v>276</v>
      </c>
      <c r="C40" s="30">
        <v>219</v>
      </c>
      <c r="D40" s="32">
        <v>134</v>
      </c>
      <c r="E40" s="85">
        <v>119</v>
      </c>
      <c r="F40" s="32">
        <v>144</v>
      </c>
      <c r="G40" s="32">
        <v>117</v>
      </c>
      <c r="H40" s="126">
        <v>128</v>
      </c>
      <c r="I40" s="131">
        <v>132</v>
      </c>
      <c r="J40" s="131">
        <v>131</v>
      </c>
      <c r="K40" s="143">
        <v>134</v>
      </c>
      <c r="L40" s="70">
        <v>107</v>
      </c>
      <c r="M40" s="171">
        <v>96</v>
      </c>
    </row>
    <row r="41" spans="1:13" ht="24" customHeight="1">
      <c r="A41" s="104" t="s">
        <v>8</v>
      </c>
      <c r="B41" s="100">
        <v>41971</v>
      </c>
      <c r="C41" s="30">
        <v>36288</v>
      </c>
      <c r="D41" s="34">
        <v>23969</v>
      </c>
      <c r="E41" s="86">
        <v>21976</v>
      </c>
      <c r="F41" s="34">
        <v>20637</v>
      </c>
      <c r="G41" s="34">
        <v>20021</v>
      </c>
      <c r="H41" s="32">
        <v>18974</v>
      </c>
      <c r="I41" s="85">
        <v>17902</v>
      </c>
      <c r="J41" s="85">
        <v>17264</v>
      </c>
      <c r="K41" s="142">
        <v>14860</v>
      </c>
      <c r="L41" s="70">
        <v>13957</v>
      </c>
      <c r="M41" s="172">
        <v>13513</v>
      </c>
    </row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sheetProtection/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  <headerFooter alignWithMargins="0">
    <oddFooter>&amp;R48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SheetLayoutView="100" workbookViewId="0" topLeftCell="A31">
      <selection activeCell="A1" sqref="A1"/>
    </sheetView>
  </sheetViews>
  <sheetFormatPr defaultColWidth="9.00390625" defaultRowHeight="13.5"/>
  <cols>
    <col min="1" max="1" width="10.625" style="0" customWidth="1"/>
    <col min="2" max="2" width="8.875" style="0" hidden="1" customWidth="1"/>
    <col min="3" max="3" width="2.625" style="0" hidden="1" customWidth="1"/>
    <col min="4" max="10" width="8.875" style="0" customWidth="1"/>
    <col min="11" max="11" width="9.75390625" style="0" bestFit="1" customWidth="1"/>
    <col min="12" max="13" width="9.75390625" style="0" customWidth="1"/>
    <col min="14" max="14" width="3.37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13" ht="17.25">
      <c r="A2" s="35" t="s">
        <v>31</v>
      </c>
      <c r="B2" s="35"/>
      <c r="C2" s="9"/>
      <c r="D2" s="43"/>
      <c r="E2" s="1"/>
      <c r="G2" s="9"/>
      <c r="I2" s="93"/>
      <c r="J2" s="93"/>
      <c r="M2" s="93" t="s">
        <v>13</v>
      </c>
    </row>
    <row r="3" spans="1:14" ht="23.25" customHeight="1">
      <c r="A3" s="109" t="s">
        <v>0</v>
      </c>
      <c r="B3" s="95" t="s">
        <v>1</v>
      </c>
      <c r="C3" s="71" t="s">
        <v>2</v>
      </c>
      <c r="D3" s="72" t="s">
        <v>3</v>
      </c>
      <c r="E3" s="75" t="s">
        <v>14</v>
      </c>
      <c r="F3" s="72" t="s">
        <v>15</v>
      </c>
      <c r="G3" s="72" t="s">
        <v>16</v>
      </c>
      <c r="H3" s="72" t="s">
        <v>17</v>
      </c>
      <c r="I3" s="75" t="s">
        <v>18</v>
      </c>
      <c r="J3" s="75" t="s">
        <v>19</v>
      </c>
      <c r="K3" s="132" t="s">
        <v>20</v>
      </c>
      <c r="L3" s="75" t="s">
        <v>22</v>
      </c>
      <c r="M3" s="155" t="s">
        <v>23</v>
      </c>
      <c r="N3" s="149"/>
    </row>
    <row r="4" spans="1:14" ht="23.25" customHeight="1">
      <c r="A4" s="110" t="s">
        <v>4</v>
      </c>
      <c r="B4" s="105">
        <v>23.9</v>
      </c>
      <c r="C4" s="15">
        <v>8.2</v>
      </c>
      <c r="D4" s="16">
        <f>D15/109074*100000</f>
        <v>7.334470176210646</v>
      </c>
      <c r="E4" s="79">
        <f>E15/109074*100000</f>
        <v>7.334470176210646</v>
      </c>
      <c r="F4" s="16">
        <f>F15/109205*100000</f>
        <v>15.56705279062314</v>
      </c>
      <c r="G4" s="94">
        <f>G15/109239*100000</f>
        <v>8.238815807541261</v>
      </c>
      <c r="H4" s="16">
        <f>H15/108779*100000</f>
        <v>6.435065591704281</v>
      </c>
      <c r="I4" s="79">
        <f>I15/108114*100000</f>
        <v>4.624747951236658</v>
      </c>
      <c r="J4" s="79">
        <f>J15/108114*100000</f>
        <v>6.47464713173132</v>
      </c>
      <c r="K4" s="133">
        <f>K15/107622*100000</f>
        <v>6.504246343684377</v>
      </c>
      <c r="L4" s="79">
        <v>11.2</v>
      </c>
      <c r="M4" s="156">
        <v>7.5</v>
      </c>
      <c r="N4" s="145"/>
    </row>
    <row r="5" spans="1:14" ht="23.25" customHeight="1">
      <c r="A5" s="56" t="s">
        <v>24</v>
      </c>
      <c r="B5" s="118"/>
      <c r="C5" s="5"/>
      <c r="D5" s="16">
        <f>D16/74983*100000</f>
        <v>5.334542496299162</v>
      </c>
      <c r="E5" s="79">
        <f>E16/74983*100000</f>
        <v>6.668178120373951</v>
      </c>
      <c r="F5" s="16">
        <f>F16/73844*100000</f>
        <v>14.89626780781106</v>
      </c>
      <c r="G5" s="17">
        <f>G16/73214*100000</f>
        <v>4.097576966154014</v>
      </c>
      <c r="H5" s="17">
        <f>H16/72635*100000</f>
        <v>8.260480484614854</v>
      </c>
      <c r="I5" s="127">
        <f>I16/71957*100000</f>
        <v>12.507469738871826</v>
      </c>
      <c r="J5" s="127">
        <f>J16/70914*100000</f>
        <v>5.640635135516259</v>
      </c>
      <c r="K5" s="134">
        <f>K16/69960*100000</f>
        <v>5.717552887364208</v>
      </c>
      <c r="L5" s="79">
        <v>5.8</v>
      </c>
      <c r="M5" s="156">
        <v>5.9</v>
      </c>
      <c r="N5" s="145"/>
    </row>
    <row r="6" spans="1:14" ht="23.25" customHeight="1">
      <c r="A6" s="58" t="s">
        <v>25</v>
      </c>
      <c r="B6" s="106"/>
      <c r="C6" s="6"/>
      <c r="D6" s="16">
        <f>D17/47202*100000</f>
        <v>4.237108597093344</v>
      </c>
      <c r="E6" s="79">
        <f>E17/47202*100000</f>
        <v>4.237108597093344</v>
      </c>
      <c r="F6" s="16">
        <f>F17/47980*100000</f>
        <v>6.2526052521884115</v>
      </c>
      <c r="G6" s="17">
        <f>G17/48281*100000</f>
        <v>4.142416271411114</v>
      </c>
      <c r="H6" s="17">
        <f>H17/48464*100000</f>
        <v>10.31693628260152</v>
      </c>
      <c r="I6" s="127">
        <f>I17/48600*100000</f>
        <v>12.345679012345679</v>
      </c>
      <c r="J6" s="127">
        <f>J17/48743*100000</f>
        <v>2.0515766366452617</v>
      </c>
      <c r="K6" s="134">
        <f>K17/48923*100000</f>
        <v>2.044028371113791</v>
      </c>
      <c r="L6" s="127">
        <v>6.1</v>
      </c>
      <c r="M6" s="157">
        <v>2</v>
      </c>
      <c r="N6" s="145"/>
    </row>
    <row r="7" spans="1:14" ht="23.25" customHeight="1">
      <c r="A7" s="59" t="s">
        <v>5</v>
      </c>
      <c r="B7" s="107">
        <v>0</v>
      </c>
      <c r="C7" s="18">
        <v>0</v>
      </c>
      <c r="D7" s="16">
        <f>D18/5676*100000</f>
        <v>17.618040873854827</v>
      </c>
      <c r="E7" s="79">
        <f>E18/5676*100000</f>
        <v>0</v>
      </c>
      <c r="F7" s="16">
        <f>F18/6009*100000</f>
        <v>0</v>
      </c>
      <c r="G7" s="19">
        <f>G18/6108*100000</f>
        <v>0</v>
      </c>
      <c r="H7" s="19">
        <f>H18/6085*100000</f>
        <v>0</v>
      </c>
      <c r="I7" s="128">
        <f>I18/6114*100000</f>
        <v>16.35590448151783</v>
      </c>
      <c r="J7" s="128">
        <f>J18/6212*100000</f>
        <v>0</v>
      </c>
      <c r="K7" s="135">
        <f>K18/6268*100000</f>
        <v>15.954052329291642</v>
      </c>
      <c r="L7" s="128">
        <v>0</v>
      </c>
      <c r="M7" s="158">
        <v>0</v>
      </c>
      <c r="N7" s="145"/>
    </row>
    <row r="8" spans="1:14" ht="23.25" customHeight="1">
      <c r="A8" s="111" t="s">
        <v>6</v>
      </c>
      <c r="B8" s="108">
        <v>16.4</v>
      </c>
      <c r="C8" s="20">
        <v>10.5</v>
      </c>
      <c r="D8" s="7">
        <f>D19/236935*100000</f>
        <v>6.330850233186317</v>
      </c>
      <c r="E8" s="61">
        <f>E19/236935*100000</f>
        <v>6.330850233186317</v>
      </c>
      <c r="F8" s="7">
        <f>F19/237038*100000</f>
        <v>13.078071870333027</v>
      </c>
      <c r="G8" s="7">
        <f>G19/236842*100000</f>
        <v>5.911113738272772</v>
      </c>
      <c r="H8" s="7">
        <f>H19/235963*100000</f>
        <v>7.628314608646271</v>
      </c>
      <c r="I8" s="61">
        <f>I19/234785*100000</f>
        <v>8.944353344549269</v>
      </c>
      <c r="J8" s="61">
        <f>J19/233983*100000</f>
        <v>5.128577717184582</v>
      </c>
      <c r="K8" s="136">
        <f>K19/232773*100000</f>
        <v>5.5848401661704745</v>
      </c>
      <c r="L8" s="162">
        <v>8.2</v>
      </c>
      <c r="M8" s="159">
        <v>5.6</v>
      </c>
      <c r="N8" s="145"/>
    </row>
    <row r="9" spans="1:14" ht="23.25" customHeight="1">
      <c r="A9" s="111" t="s">
        <v>7</v>
      </c>
      <c r="B9" s="108">
        <v>13.5</v>
      </c>
      <c r="C9" s="20">
        <v>10.4</v>
      </c>
      <c r="D9" s="21">
        <f>D20/1173994*100000</f>
        <v>8.60311040771929</v>
      </c>
      <c r="E9" s="80">
        <f>E20/1173994*100000</f>
        <v>6.7291655664339</v>
      </c>
      <c r="F9" s="21">
        <f>F20/1170414*100000</f>
        <v>8.202225879047926</v>
      </c>
      <c r="G9" s="21">
        <f>G20/1170414*100000</f>
        <v>6.322549115099443</v>
      </c>
      <c r="H9" s="21">
        <f>H20/1166656*100000</f>
        <v>8.142931592517417</v>
      </c>
      <c r="I9" s="80">
        <f>I20/1164447*100000</f>
        <v>7.38547997461456</v>
      </c>
      <c r="J9" s="80">
        <f>J20/1166315*100000</f>
        <v>8.059572242490237</v>
      </c>
      <c r="K9" s="137">
        <f>K20/1162953*100000</f>
        <v>9.802631748660522</v>
      </c>
      <c r="L9" s="175">
        <v>6.8</v>
      </c>
      <c r="M9" s="173">
        <v>5.5</v>
      </c>
      <c r="N9" s="150"/>
    </row>
    <row r="10" spans="1:14" ht="23.25" customHeight="1">
      <c r="A10" s="112" t="s">
        <v>8</v>
      </c>
      <c r="B10" s="108">
        <v>17.7</v>
      </c>
      <c r="C10" s="20">
        <v>15.7</v>
      </c>
      <c r="D10" s="7">
        <f>D21/127756*100</f>
        <v>11.05075299790225</v>
      </c>
      <c r="E10" s="61">
        <f>E21/127756*100</f>
        <v>10.174081843514198</v>
      </c>
      <c r="F10" s="7">
        <f>F21/127771*100</f>
        <v>10.3239389219776</v>
      </c>
      <c r="G10" s="7">
        <f>G21/127771*100</f>
        <v>9.979572829515304</v>
      </c>
      <c r="H10" s="7">
        <f>H21/127692*100</f>
        <v>9.564420637158163</v>
      </c>
      <c r="I10" s="61">
        <f>I21/126371*100</f>
        <v>9.206226112003545</v>
      </c>
      <c r="J10" s="61">
        <f>J21/127799*100</f>
        <v>8.58457421419573</v>
      </c>
      <c r="K10" s="136">
        <f>K21/127515*100</f>
        <v>10.918715445241736</v>
      </c>
      <c r="L10" s="176">
        <v>7.3</v>
      </c>
      <c r="M10" s="174">
        <v>11</v>
      </c>
      <c r="N10" s="150"/>
    </row>
    <row r="11" spans="1:14" ht="14.25">
      <c r="A11" s="9"/>
      <c r="B11" s="9"/>
      <c r="C11" s="1"/>
      <c r="D11" s="1"/>
      <c r="E11" s="1"/>
      <c r="F11" s="1"/>
      <c r="G11" s="1"/>
      <c r="L11" s="151"/>
      <c r="M11" s="151"/>
      <c r="N11" s="8"/>
    </row>
    <row r="12" spans="1:14" ht="14.25">
      <c r="A12" s="1"/>
      <c r="B12" s="1"/>
      <c r="C12" s="1"/>
      <c r="D12" s="1"/>
      <c r="E12" s="1"/>
      <c r="F12" s="1"/>
      <c r="G12" s="1"/>
      <c r="L12" s="152"/>
      <c r="M12" s="152"/>
      <c r="N12" s="8"/>
    </row>
    <row r="13" spans="1:14" ht="17.25">
      <c r="A13" s="35" t="s">
        <v>32</v>
      </c>
      <c r="B13" s="1"/>
      <c r="C13" s="1"/>
      <c r="D13" s="1"/>
      <c r="F13" s="1"/>
      <c r="H13" s="10"/>
      <c r="I13" s="10"/>
      <c r="L13" s="153"/>
      <c r="M13" s="153" t="s">
        <v>9</v>
      </c>
      <c r="N13" s="8"/>
    </row>
    <row r="14" spans="1:14" ht="23.25" customHeight="1">
      <c r="A14" s="101" t="s">
        <v>0</v>
      </c>
      <c r="B14" s="95" t="s">
        <v>1</v>
      </c>
      <c r="C14" s="71" t="s">
        <v>2</v>
      </c>
      <c r="D14" s="72" t="s">
        <v>3</v>
      </c>
      <c r="E14" s="75" t="s">
        <v>14</v>
      </c>
      <c r="F14" s="72" t="s">
        <v>15</v>
      </c>
      <c r="G14" s="72" t="s">
        <v>16</v>
      </c>
      <c r="H14" s="124" t="s">
        <v>17</v>
      </c>
      <c r="I14" s="129" t="s">
        <v>18</v>
      </c>
      <c r="J14" s="129" t="s">
        <v>19</v>
      </c>
      <c r="K14" s="138" t="s">
        <v>20</v>
      </c>
      <c r="L14" s="75" t="s">
        <v>22</v>
      </c>
      <c r="M14" s="155" t="s">
        <v>23</v>
      </c>
      <c r="N14" s="149"/>
    </row>
    <row r="15" spans="1:14" ht="24" customHeight="1">
      <c r="A15" s="110" t="s">
        <v>4</v>
      </c>
      <c r="B15" s="96">
        <v>26</v>
      </c>
      <c r="C15" s="41">
        <v>9</v>
      </c>
      <c r="D15" s="24">
        <v>8</v>
      </c>
      <c r="E15" s="81">
        <v>8</v>
      </c>
      <c r="F15" s="24">
        <v>17</v>
      </c>
      <c r="G15" s="24">
        <v>9</v>
      </c>
      <c r="H15" s="125">
        <v>7</v>
      </c>
      <c r="I15" s="130">
        <v>5</v>
      </c>
      <c r="J15" s="130">
        <v>7</v>
      </c>
      <c r="K15" s="139">
        <v>7</v>
      </c>
      <c r="L15" s="168">
        <v>12</v>
      </c>
      <c r="M15" s="164">
        <v>8</v>
      </c>
      <c r="N15" s="146"/>
    </row>
    <row r="16" spans="1:14" ht="24" customHeight="1">
      <c r="A16" s="56" t="s">
        <v>24</v>
      </c>
      <c r="B16" s="97"/>
      <c r="C16" s="38"/>
      <c r="D16" s="24">
        <f>2+2</f>
        <v>4</v>
      </c>
      <c r="E16" s="81">
        <v>5</v>
      </c>
      <c r="F16" s="24">
        <v>11</v>
      </c>
      <c r="G16" s="25">
        <v>3</v>
      </c>
      <c r="H16" s="25">
        <v>6</v>
      </c>
      <c r="I16" s="82">
        <v>9</v>
      </c>
      <c r="J16" s="82">
        <v>4</v>
      </c>
      <c r="K16" s="140">
        <v>4</v>
      </c>
      <c r="L16" s="168">
        <v>4</v>
      </c>
      <c r="M16" s="164">
        <v>4</v>
      </c>
      <c r="N16" s="146"/>
    </row>
    <row r="17" spans="1:14" ht="24" customHeight="1">
      <c r="A17" s="58" t="s">
        <v>25</v>
      </c>
      <c r="B17" s="98"/>
      <c r="C17" s="39"/>
      <c r="D17" s="25">
        <v>2</v>
      </c>
      <c r="E17" s="82">
        <v>2</v>
      </c>
      <c r="F17" s="25">
        <v>3</v>
      </c>
      <c r="G17" s="25">
        <v>2</v>
      </c>
      <c r="H17" s="25">
        <v>5</v>
      </c>
      <c r="I17" s="82">
        <v>6</v>
      </c>
      <c r="J17" s="82">
        <v>1</v>
      </c>
      <c r="K17" s="140">
        <v>1</v>
      </c>
      <c r="L17" s="169">
        <v>3</v>
      </c>
      <c r="M17" s="165">
        <v>1</v>
      </c>
      <c r="N17" s="146"/>
    </row>
    <row r="18" spans="1:14" ht="24" customHeight="1">
      <c r="A18" s="68" t="s">
        <v>5</v>
      </c>
      <c r="B18" s="99">
        <v>0</v>
      </c>
      <c r="C18" s="42">
        <v>0</v>
      </c>
      <c r="D18" s="27">
        <v>1</v>
      </c>
      <c r="E18" s="83">
        <v>0</v>
      </c>
      <c r="F18" s="27">
        <v>0</v>
      </c>
      <c r="G18" s="77">
        <v>0</v>
      </c>
      <c r="H18" s="77">
        <v>0</v>
      </c>
      <c r="I18" s="87">
        <v>1</v>
      </c>
      <c r="J18" s="87">
        <v>0</v>
      </c>
      <c r="K18" s="141">
        <v>1</v>
      </c>
      <c r="L18" s="170">
        <v>0</v>
      </c>
      <c r="M18" s="166">
        <v>0</v>
      </c>
      <c r="N18" s="146"/>
    </row>
    <row r="19" spans="1:14" ht="24" customHeight="1">
      <c r="A19" s="103" t="s">
        <v>10</v>
      </c>
      <c r="B19" s="100">
        <v>39</v>
      </c>
      <c r="C19" s="30">
        <v>25</v>
      </c>
      <c r="D19" s="29">
        <f aca="true" t="shared" si="0" ref="D19:K19">SUM(D15:D18)</f>
        <v>15</v>
      </c>
      <c r="E19" s="84">
        <f t="shared" si="0"/>
        <v>15</v>
      </c>
      <c r="F19" s="32">
        <f t="shared" si="0"/>
        <v>31</v>
      </c>
      <c r="G19" s="32">
        <f t="shared" si="0"/>
        <v>14</v>
      </c>
      <c r="H19" s="126">
        <f t="shared" si="0"/>
        <v>18</v>
      </c>
      <c r="I19" s="85">
        <f t="shared" si="0"/>
        <v>21</v>
      </c>
      <c r="J19" s="85">
        <f t="shared" si="0"/>
        <v>12</v>
      </c>
      <c r="K19" s="142">
        <f t="shared" si="0"/>
        <v>13</v>
      </c>
      <c r="L19" s="85">
        <v>19</v>
      </c>
      <c r="M19" s="167">
        <v>13</v>
      </c>
      <c r="N19" s="147"/>
    </row>
    <row r="20" spans="1:14" ht="24" customHeight="1">
      <c r="A20" s="103" t="s">
        <v>7</v>
      </c>
      <c r="B20" s="100">
        <v>159</v>
      </c>
      <c r="C20" s="30">
        <v>123</v>
      </c>
      <c r="D20" s="32">
        <v>101</v>
      </c>
      <c r="E20" s="85">
        <v>79</v>
      </c>
      <c r="F20" s="32">
        <v>96</v>
      </c>
      <c r="G20" s="32">
        <v>74</v>
      </c>
      <c r="H20" s="126">
        <v>95</v>
      </c>
      <c r="I20" s="131">
        <v>86</v>
      </c>
      <c r="J20" s="131">
        <v>94</v>
      </c>
      <c r="K20" s="143">
        <v>114</v>
      </c>
      <c r="L20" s="70">
        <v>79</v>
      </c>
      <c r="M20" s="171">
        <v>64</v>
      </c>
      <c r="N20" s="148"/>
    </row>
    <row r="21" spans="1:14" ht="24" customHeight="1">
      <c r="A21" s="104" t="s">
        <v>8</v>
      </c>
      <c r="B21" s="100">
        <v>22421</v>
      </c>
      <c r="C21" s="30">
        <v>20030</v>
      </c>
      <c r="D21" s="34">
        <v>14118</v>
      </c>
      <c r="E21" s="86">
        <v>12998</v>
      </c>
      <c r="F21" s="34">
        <v>13191</v>
      </c>
      <c r="G21" s="34">
        <v>12751</v>
      </c>
      <c r="H21" s="32">
        <v>12213</v>
      </c>
      <c r="I21" s="85">
        <v>11634</v>
      </c>
      <c r="J21" s="85">
        <v>10971</v>
      </c>
      <c r="K21" s="142">
        <v>13923</v>
      </c>
      <c r="L21" s="70">
        <v>9307</v>
      </c>
      <c r="M21" s="172">
        <v>13968</v>
      </c>
      <c r="N21" s="148"/>
    </row>
    <row r="22" spans="1:8" ht="24" customHeight="1">
      <c r="A22" s="8"/>
      <c r="B22" s="1"/>
      <c r="C22" s="1"/>
      <c r="D22" s="1"/>
      <c r="E22" s="1"/>
      <c r="F22" s="1"/>
      <c r="G22" s="1"/>
      <c r="H22" s="1"/>
    </row>
    <row r="23" spans="1:13" ht="24" customHeight="1">
      <c r="A23" s="35" t="s">
        <v>33</v>
      </c>
      <c r="B23" s="1"/>
      <c r="C23" s="44"/>
      <c r="D23" s="8"/>
      <c r="E23" s="1"/>
      <c r="F23" s="1"/>
      <c r="G23" s="93"/>
      <c r="H23" s="93"/>
      <c r="I23" s="93"/>
      <c r="J23" s="93"/>
      <c r="M23" s="93" t="s">
        <v>13</v>
      </c>
    </row>
    <row r="24" spans="1:13" ht="24" customHeight="1">
      <c r="A24" s="109" t="s">
        <v>0</v>
      </c>
      <c r="B24" s="95" t="s">
        <v>1</v>
      </c>
      <c r="C24" s="71" t="s">
        <v>2</v>
      </c>
      <c r="D24" s="72" t="s">
        <v>3</v>
      </c>
      <c r="E24" s="75" t="s">
        <v>14</v>
      </c>
      <c r="F24" s="75" t="s">
        <v>15</v>
      </c>
      <c r="G24" s="72" t="s">
        <v>16</v>
      </c>
      <c r="H24" s="72" t="s">
        <v>17</v>
      </c>
      <c r="I24" s="75" t="s">
        <v>18</v>
      </c>
      <c r="J24" s="75" t="s">
        <v>19</v>
      </c>
      <c r="K24" s="132" t="s">
        <v>20</v>
      </c>
      <c r="L24" s="75" t="s">
        <v>22</v>
      </c>
      <c r="M24" s="155" t="s">
        <v>23</v>
      </c>
    </row>
    <row r="25" spans="1:13" ht="24" customHeight="1">
      <c r="A25" s="110" t="s">
        <v>4</v>
      </c>
      <c r="B25" s="105">
        <v>44.2</v>
      </c>
      <c r="C25" s="15">
        <v>26.7</v>
      </c>
      <c r="D25" s="16">
        <f>D35/109074*100000</f>
        <v>16.502557896473952</v>
      </c>
      <c r="E25" s="79">
        <f>E35/109074*100000</f>
        <v>19.252984212552946</v>
      </c>
      <c r="F25" s="79">
        <f>F35/109074*100000</f>
        <v>22.920219300658268</v>
      </c>
      <c r="G25" s="94">
        <f>G35/109239*100000</f>
        <v>13.731359679235437</v>
      </c>
      <c r="H25" s="16">
        <f>H35/108779*100000</f>
        <v>18.38590169058366</v>
      </c>
      <c r="I25" s="79">
        <f>I35/108114*100000</f>
        <v>19.42394139519396</v>
      </c>
      <c r="J25" s="79">
        <f>J35/108114*100000</f>
        <v>21.273840575688627</v>
      </c>
      <c r="K25" s="133">
        <f>K35/107622*100000</f>
        <v>11.150136589173217</v>
      </c>
      <c r="L25" s="79">
        <v>13.1</v>
      </c>
      <c r="M25" s="156">
        <v>10.3</v>
      </c>
    </row>
    <row r="26" spans="1:13" ht="24" customHeight="1">
      <c r="A26" s="56" t="s">
        <v>24</v>
      </c>
      <c r="B26" s="118"/>
      <c r="C26" s="5"/>
      <c r="D26" s="16">
        <f>D36/74983*100000</f>
        <v>21.338169985196647</v>
      </c>
      <c r="E26" s="79">
        <f>E36/74983*100000</f>
        <v>18.670898737047064</v>
      </c>
      <c r="F26" s="79">
        <f>F36/74983*100000</f>
        <v>24.005441233346225</v>
      </c>
      <c r="G26" s="17">
        <f>G36/73214*100000</f>
        <v>20.48788483077007</v>
      </c>
      <c r="H26" s="17">
        <f>H36/72635*100000</f>
        <v>12.39072072692228</v>
      </c>
      <c r="I26" s="127">
        <f>I36/71957*100000</f>
        <v>26.4046583376183</v>
      </c>
      <c r="J26" s="127">
        <f>J36/70914*100000</f>
        <v>11.281270271032518</v>
      </c>
      <c r="K26" s="134">
        <f>K36/69960*100000</f>
        <v>10.005717552887365</v>
      </c>
      <c r="L26" s="79">
        <v>15.9</v>
      </c>
      <c r="M26" s="156">
        <v>10.3</v>
      </c>
    </row>
    <row r="27" spans="1:13" ht="24" customHeight="1">
      <c r="A27" s="58" t="s">
        <v>25</v>
      </c>
      <c r="B27" s="106"/>
      <c r="C27" s="6"/>
      <c r="D27" s="16">
        <f>D37/47202*100000</f>
        <v>8.474217194186688</v>
      </c>
      <c r="E27" s="79">
        <f>E37/47202*100000</f>
        <v>12.711325791280032</v>
      </c>
      <c r="F27" s="79">
        <f>F37/47202*100000</f>
        <v>14.829880089826702</v>
      </c>
      <c r="G27" s="17">
        <f>G37/48281*100000</f>
        <v>22.783289492761128</v>
      </c>
      <c r="H27" s="17">
        <f>H37/48464*100000</f>
        <v>16.50709805216243</v>
      </c>
      <c r="I27" s="127">
        <f>I37/48600*100000</f>
        <v>20.576131687242796</v>
      </c>
      <c r="J27" s="127">
        <f>J37/48743*100000</f>
        <v>16.412613093162093</v>
      </c>
      <c r="K27" s="134">
        <f>K37/48923*100000</f>
        <v>4.088056742227582</v>
      </c>
      <c r="L27" s="127">
        <v>12.3</v>
      </c>
      <c r="M27" s="157">
        <v>12.2</v>
      </c>
    </row>
    <row r="28" spans="1:13" ht="24" customHeight="1">
      <c r="A28" s="59" t="s">
        <v>5</v>
      </c>
      <c r="B28" s="107">
        <v>20.3</v>
      </c>
      <c r="C28" s="18">
        <v>19.6</v>
      </c>
      <c r="D28" s="16">
        <f>D38/5676*100000</f>
        <v>17.618040873854827</v>
      </c>
      <c r="E28" s="79">
        <f>E38/5676*100000</f>
        <v>17.618040873854827</v>
      </c>
      <c r="F28" s="79">
        <f>F38/5676*100000</f>
        <v>0</v>
      </c>
      <c r="G28" s="19">
        <f>G38/6108*100000</f>
        <v>0</v>
      </c>
      <c r="H28" s="19">
        <f>H38/6085*100000</f>
        <v>0</v>
      </c>
      <c r="I28" s="128">
        <f>I38/6114*100000</f>
        <v>32.71180896303566</v>
      </c>
      <c r="J28" s="128">
        <f>J38/6212*100000</f>
        <v>0</v>
      </c>
      <c r="K28" s="135">
        <f>K38/6268*100000</f>
        <v>15.954052329291642</v>
      </c>
      <c r="L28" s="128">
        <v>0</v>
      </c>
      <c r="M28" s="158">
        <v>0</v>
      </c>
    </row>
    <row r="29" spans="1:13" ht="24" customHeight="1">
      <c r="A29" s="111" t="s">
        <v>6</v>
      </c>
      <c r="B29" s="108">
        <v>32.9</v>
      </c>
      <c r="C29" s="20">
        <v>26.5</v>
      </c>
      <c r="D29" s="7">
        <f>D39/236935*100000</f>
        <v>16.460210606284424</v>
      </c>
      <c r="E29" s="61">
        <f>E39/236935*100000</f>
        <v>17.726380652921687</v>
      </c>
      <c r="F29" s="61">
        <f>F39/236935*100000</f>
        <v>21.102834110621057</v>
      </c>
      <c r="G29" s="7">
        <f>G39/236842*100000</f>
        <v>17.31111880494169</v>
      </c>
      <c r="H29" s="7">
        <f>H39/235963*100000</f>
        <v>15.680424473328445</v>
      </c>
      <c r="I29" s="61">
        <f>I39/234785*100000</f>
        <v>22.147922567455332</v>
      </c>
      <c r="J29" s="61">
        <f>J39/233983*100000</f>
        <v>16.66787758084989</v>
      </c>
      <c r="K29" s="136">
        <f>K39/232773*100000</f>
        <v>9.451267973519267</v>
      </c>
      <c r="L29" s="177">
        <v>9.5</v>
      </c>
      <c r="M29" s="159">
        <v>10.4</v>
      </c>
    </row>
    <row r="30" spans="1:13" ht="24" customHeight="1">
      <c r="A30" s="111" t="s">
        <v>7</v>
      </c>
      <c r="B30" s="108">
        <v>26.5</v>
      </c>
      <c r="C30" s="20">
        <v>22.6</v>
      </c>
      <c r="D30" s="21">
        <f>D40/1173994*100000</f>
        <v>17.461758748341133</v>
      </c>
      <c r="E30" s="80">
        <f>E40/1173994*100000</f>
        <v>16.184069083828366</v>
      </c>
      <c r="F30" s="80">
        <f>F40/1173994*100000</f>
        <v>17.20622081543858</v>
      </c>
      <c r="G30" s="21">
        <f>G40/1170414*100000</f>
        <v>14.524774994147371</v>
      </c>
      <c r="H30" s="21">
        <f>H40/1166656*100000</f>
        <v>14.657276866531351</v>
      </c>
      <c r="I30" s="80">
        <f>I40/1164447*100000</f>
        <v>16.488513431697623</v>
      </c>
      <c r="J30" s="80">
        <f>J40/1166315*100000</f>
        <v>16.290624745458988</v>
      </c>
      <c r="K30" s="137">
        <f>K40/1162953*100000</f>
        <v>13.844067645038104</v>
      </c>
      <c r="L30" s="80">
        <v>13.1</v>
      </c>
      <c r="M30" s="160">
        <v>12.9</v>
      </c>
    </row>
    <row r="31" spans="1:13" ht="24" customHeight="1">
      <c r="A31" s="112" t="s">
        <v>8</v>
      </c>
      <c r="B31" s="108">
        <v>31</v>
      </c>
      <c r="C31" s="20">
        <v>27.9</v>
      </c>
      <c r="D31" s="7">
        <f>D41/127756*100</f>
        <v>22.166473590281473</v>
      </c>
      <c r="E31" s="61">
        <f>E41/127756*100</f>
        <v>20.651867622655686</v>
      </c>
      <c r="F31" s="61">
        <f>F41/127756*100</f>
        <v>19.811985347067846</v>
      </c>
      <c r="G31" s="7">
        <f>G41/127771*100</f>
        <v>19.378419203105558</v>
      </c>
      <c r="H31" s="7">
        <f>H41/127692*100</f>
        <v>18.878238260815085</v>
      </c>
      <c r="I31" s="61">
        <f>I41/126371*100</f>
        <v>18.0136265440647</v>
      </c>
      <c r="J31" s="61">
        <f>J41/127799*100</f>
        <v>17.74740021439917</v>
      </c>
      <c r="K31" s="136">
        <f>K41/127515*100</f>
        <v>16.690585421322982</v>
      </c>
      <c r="L31" s="163">
        <v>16.1</v>
      </c>
      <c r="M31" s="161">
        <v>15.4</v>
      </c>
    </row>
    <row r="32" spans="1:13" ht="24" customHeight="1">
      <c r="A32" s="45"/>
      <c r="B32" s="44"/>
      <c r="C32" s="1"/>
      <c r="D32" s="8"/>
      <c r="E32" s="8"/>
      <c r="F32" s="8"/>
      <c r="G32" s="8"/>
      <c r="H32" s="8"/>
      <c r="K32" s="151"/>
      <c r="L32" s="151"/>
      <c r="M32" s="154"/>
    </row>
    <row r="33" spans="1:13" ht="24" customHeight="1">
      <c r="A33" s="35" t="s">
        <v>30</v>
      </c>
      <c r="B33" s="1"/>
      <c r="C33" s="1"/>
      <c r="D33" s="1"/>
      <c r="E33" s="1"/>
      <c r="F33" s="10"/>
      <c r="G33" s="10"/>
      <c r="H33" s="10"/>
      <c r="I33" s="10"/>
      <c r="M33" s="153" t="s">
        <v>9</v>
      </c>
    </row>
    <row r="34" spans="1:13" ht="24" customHeight="1">
      <c r="A34" s="101" t="s">
        <v>0</v>
      </c>
      <c r="B34" s="95" t="s">
        <v>1</v>
      </c>
      <c r="C34" s="71" t="s">
        <v>2</v>
      </c>
      <c r="D34" s="72" t="s">
        <v>3</v>
      </c>
      <c r="E34" s="75" t="s">
        <v>14</v>
      </c>
      <c r="F34" s="75" t="s">
        <v>15</v>
      </c>
      <c r="G34" s="72" t="s">
        <v>16</v>
      </c>
      <c r="H34" s="124" t="s">
        <v>17</v>
      </c>
      <c r="I34" s="129" t="s">
        <v>18</v>
      </c>
      <c r="J34" s="129" t="s">
        <v>19</v>
      </c>
      <c r="K34" s="138" t="s">
        <v>20</v>
      </c>
      <c r="L34" s="75" t="s">
        <v>22</v>
      </c>
      <c r="M34" s="155" t="s">
        <v>23</v>
      </c>
    </row>
    <row r="35" spans="1:13" ht="24" customHeight="1">
      <c r="A35" s="110" t="s">
        <v>4</v>
      </c>
      <c r="B35" s="113">
        <v>48</v>
      </c>
      <c r="C35" s="46">
        <v>29</v>
      </c>
      <c r="D35" s="24">
        <v>18</v>
      </c>
      <c r="E35" s="81">
        <v>21</v>
      </c>
      <c r="F35" s="81">
        <v>25</v>
      </c>
      <c r="G35" s="24">
        <v>15</v>
      </c>
      <c r="H35" s="125">
        <v>20</v>
      </c>
      <c r="I35" s="130">
        <v>21</v>
      </c>
      <c r="J35" s="130">
        <v>23</v>
      </c>
      <c r="K35" s="139">
        <v>12</v>
      </c>
      <c r="L35" s="168">
        <v>14</v>
      </c>
      <c r="M35" s="164">
        <v>11</v>
      </c>
    </row>
    <row r="36" spans="1:13" ht="24" customHeight="1">
      <c r="A36" s="56" t="s">
        <v>24</v>
      </c>
      <c r="B36" s="114"/>
      <c r="C36" s="47"/>
      <c r="D36" s="24">
        <v>16</v>
      </c>
      <c r="E36" s="81">
        <v>14</v>
      </c>
      <c r="F36" s="81">
        <v>18</v>
      </c>
      <c r="G36" s="24">
        <v>15</v>
      </c>
      <c r="H36" s="25">
        <v>9</v>
      </c>
      <c r="I36" s="82">
        <v>19</v>
      </c>
      <c r="J36" s="82">
        <v>8</v>
      </c>
      <c r="K36" s="140">
        <v>7</v>
      </c>
      <c r="L36" s="168">
        <v>11</v>
      </c>
      <c r="M36" s="164">
        <v>7</v>
      </c>
    </row>
    <row r="37" spans="1:13" ht="24" customHeight="1">
      <c r="A37" s="58" t="s">
        <v>25</v>
      </c>
      <c r="B37" s="115"/>
      <c r="C37" s="48"/>
      <c r="D37" s="25">
        <v>4</v>
      </c>
      <c r="E37" s="82">
        <v>6</v>
      </c>
      <c r="F37" s="82">
        <v>7</v>
      </c>
      <c r="G37" s="25">
        <v>11</v>
      </c>
      <c r="H37" s="25">
        <v>8</v>
      </c>
      <c r="I37" s="82">
        <v>10</v>
      </c>
      <c r="J37" s="82">
        <v>8</v>
      </c>
      <c r="K37" s="140">
        <v>2</v>
      </c>
      <c r="L37" s="169">
        <v>6</v>
      </c>
      <c r="M37" s="165">
        <v>6</v>
      </c>
    </row>
    <row r="38" spans="1:13" ht="24" customHeight="1">
      <c r="A38" s="68" t="s">
        <v>5</v>
      </c>
      <c r="B38" s="116">
        <v>1</v>
      </c>
      <c r="C38" s="49">
        <v>1</v>
      </c>
      <c r="D38" s="77">
        <v>1</v>
      </c>
      <c r="E38" s="87">
        <v>1</v>
      </c>
      <c r="F38" s="87">
        <v>0</v>
      </c>
      <c r="G38" s="77">
        <v>0</v>
      </c>
      <c r="H38" s="77">
        <v>0</v>
      </c>
      <c r="I38" s="87">
        <v>2</v>
      </c>
      <c r="J38" s="87">
        <v>0</v>
      </c>
      <c r="K38" s="141">
        <v>1</v>
      </c>
      <c r="L38" s="170">
        <v>0</v>
      </c>
      <c r="M38" s="166">
        <v>0</v>
      </c>
    </row>
    <row r="39" spans="1:13" ht="24" customHeight="1">
      <c r="A39" s="103" t="s">
        <v>10</v>
      </c>
      <c r="B39" s="117">
        <v>78</v>
      </c>
      <c r="C39" s="50">
        <v>63</v>
      </c>
      <c r="D39" s="32">
        <f aca="true" t="shared" si="1" ref="D39:K39">SUM(D35:D38)</f>
        <v>39</v>
      </c>
      <c r="E39" s="85">
        <f t="shared" si="1"/>
        <v>42</v>
      </c>
      <c r="F39" s="85">
        <f t="shared" si="1"/>
        <v>50</v>
      </c>
      <c r="G39" s="32">
        <f t="shared" si="1"/>
        <v>41</v>
      </c>
      <c r="H39" s="126">
        <f t="shared" si="1"/>
        <v>37</v>
      </c>
      <c r="I39" s="85">
        <f t="shared" si="1"/>
        <v>52</v>
      </c>
      <c r="J39" s="85">
        <f t="shared" si="1"/>
        <v>39</v>
      </c>
      <c r="K39" s="142">
        <f t="shared" si="1"/>
        <v>22</v>
      </c>
      <c r="L39" s="85">
        <v>31</v>
      </c>
      <c r="M39" s="167">
        <v>24</v>
      </c>
    </row>
    <row r="40" spans="1:13" ht="24" customHeight="1">
      <c r="A40" s="103" t="s">
        <v>7</v>
      </c>
      <c r="B40" s="117">
        <v>313</v>
      </c>
      <c r="C40" s="50">
        <v>267</v>
      </c>
      <c r="D40" s="34">
        <v>205</v>
      </c>
      <c r="E40" s="86">
        <v>190</v>
      </c>
      <c r="F40" s="86">
        <v>202</v>
      </c>
      <c r="G40" s="34">
        <v>170</v>
      </c>
      <c r="H40" s="126">
        <v>171</v>
      </c>
      <c r="I40" s="131">
        <v>192</v>
      </c>
      <c r="J40" s="131">
        <v>190</v>
      </c>
      <c r="K40" s="143">
        <v>161</v>
      </c>
      <c r="L40" s="70">
        <v>152</v>
      </c>
      <c r="M40" s="171">
        <v>149</v>
      </c>
    </row>
    <row r="41" spans="1:13" ht="24" customHeight="1">
      <c r="A41" s="104" t="s">
        <v>8</v>
      </c>
      <c r="B41" s="117">
        <v>39384</v>
      </c>
      <c r="C41" s="50">
        <v>35489</v>
      </c>
      <c r="D41" s="32">
        <v>28319</v>
      </c>
      <c r="E41" s="85">
        <v>26384</v>
      </c>
      <c r="F41" s="85">
        <v>25311</v>
      </c>
      <c r="G41" s="32">
        <v>24760</v>
      </c>
      <c r="H41" s="32">
        <v>24106</v>
      </c>
      <c r="I41" s="85">
        <v>22764</v>
      </c>
      <c r="J41" s="85">
        <v>22681</v>
      </c>
      <c r="K41" s="142">
        <v>21283</v>
      </c>
      <c r="L41" s="90">
        <v>20495</v>
      </c>
      <c r="M41" s="172">
        <v>19615</v>
      </c>
    </row>
  </sheetData>
  <sheetProtection/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Footer>&amp;R49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SheetLayoutView="100" workbookViewId="0" topLeftCell="A28">
      <selection activeCell="A1" sqref="A1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0" width="8.875" style="0" customWidth="1"/>
    <col min="11" max="11" width="9.75390625" style="0" bestFit="1" customWidth="1"/>
    <col min="12" max="13" width="9.75390625" style="0" customWidth="1"/>
    <col min="14" max="14" width="3.2539062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13" ht="17.25">
      <c r="A2" s="35" t="s">
        <v>37</v>
      </c>
      <c r="B2" s="35"/>
      <c r="C2" s="9"/>
      <c r="D2" s="8"/>
      <c r="E2" s="1"/>
      <c r="F2" s="1"/>
      <c r="G2" s="93"/>
      <c r="H2" s="93"/>
      <c r="I2" s="93"/>
      <c r="J2" s="93"/>
      <c r="M2" s="93" t="s">
        <v>13</v>
      </c>
    </row>
    <row r="3" spans="1:14" ht="24" customHeight="1">
      <c r="A3" s="109" t="s">
        <v>0</v>
      </c>
      <c r="B3" s="95" t="s">
        <v>1</v>
      </c>
      <c r="C3" s="71" t="s">
        <v>2</v>
      </c>
      <c r="D3" s="73" t="s">
        <v>3</v>
      </c>
      <c r="E3" s="91" t="s">
        <v>14</v>
      </c>
      <c r="F3" s="91" t="s">
        <v>15</v>
      </c>
      <c r="G3" s="72" t="s">
        <v>16</v>
      </c>
      <c r="H3" s="72" t="s">
        <v>17</v>
      </c>
      <c r="I3" s="75" t="s">
        <v>18</v>
      </c>
      <c r="J3" s="75" t="s">
        <v>19</v>
      </c>
      <c r="K3" s="132" t="s">
        <v>20</v>
      </c>
      <c r="L3" s="75" t="s">
        <v>22</v>
      </c>
      <c r="M3" s="155" t="s">
        <v>23</v>
      </c>
      <c r="N3" s="149"/>
    </row>
    <row r="4" spans="1:14" ht="24" customHeight="1">
      <c r="A4" s="110" t="s">
        <v>4</v>
      </c>
      <c r="B4" s="105">
        <v>23.9</v>
      </c>
      <c r="C4" s="15">
        <v>12.9</v>
      </c>
      <c r="D4" s="16">
        <f>D15/109074*100000</f>
        <v>11.00170526431597</v>
      </c>
      <c r="E4" s="79">
        <f>E15/109074*100000</f>
        <v>13.75213158039496</v>
      </c>
      <c r="F4" s="79">
        <f>F15/109074*100000</f>
        <v>11.9185140363423</v>
      </c>
      <c r="G4" s="94">
        <f>G15/109239*100000</f>
        <v>10.069663764772654</v>
      </c>
      <c r="H4" s="16">
        <f>H15/108779*100000</f>
        <v>11.031541014350196</v>
      </c>
      <c r="I4" s="79">
        <f>I15/108114*100000</f>
        <v>12.02434467321531</v>
      </c>
      <c r="J4" s="79">
        <f>J15/108114*100000</f>
        <v>11.099395082967979</v>
      </c>
      <c r="K4" s="133">
        <f>K15/107622*100000</f>
        <v>7.433424392782145</v>
      </c>
      <c r="L4" s="79">
        <v>6.5</v>
      </c>
      <c r="M4" s="156">
        <v>9.3</v>
      </c>
      <c r="N4" s="145"/>
    </row>
    <row r="5" spans="1:14" ht="24" customHeight="1">
      <c r="A5" s="56" t="s">
        <v>24</v>
      </c>
      <c r="B5" s="106"/>
      <c r="C5" s="6"/>
      <c r="D5" s="16">
        <f>D16/74983*100000</f>
        <v>9.335449368523532</v>
      </c>
      <c r="E5" s="79">
        <f>E16/74983*100000</f>
        <v>12.002720616673113</v>
      </c>
      <c r="F5" s="79">
        <f>F16/74983*100000</f>
        <v>17.337263112972273</v>
      </c>
      <c r="G5" s="17">
        <f>G16/73214*100000</f>
        <v>9.561012921026034</v>
      </c>
      <c r="H5" s="17">
        <f>H16/72635*100000</f>
        <v>9.637227232050664</v>
      </c>
      <c r="I5" s="127">
        <f>I16/71957*100000</f>
        <v>20.84578289811971</v>
      </c>
      <c r="J5" s="127">
        <f>J16/70914*100000</f>
        <v>8.460952703274389</v>
      </c>
      <c r="K5" s="134">
        <f>K16/69960*100000</f>
        <v>5.717552887364208</v>
      </c>
      <c r="L5" s="79">
        <v>1.4</v>
      </c>
      <c r="M5" s="156">
        <v>8.8</v>
      </c>
      <c r="N5" s="145"/>
    </row>
    <row r="6" spans="1:14" ht="24" customHeight="1">
      <c r="A6" s="58" t="s">
        <v>25</v>
      </c>
      <c r="B6" s="106"/>
      <c r="C6" s="6"/>
      <c r="D6" s="16">
        <f>D17/47202*100000</f>
        <v>6.355662895640016</v>
      </c>
      <c r="E6" s="79">
        <f>E17/47202*100000</f>
        <v>12.711325791280032</v>
      </c>
      <c r="F6" s="79">
        <f>F17/47202*100000</f>
        <v>6.355662895640016</v>
      </c>
      <c r="G6" s="17">
        <f>G17/48281*100000</f>
        <v>12.427248814233343</v>
      </c>
      <c r="H6" s="17">
        <f>H17/48464*100000</f>
        <v>14.443710795642126</v>
      </c>
      <c r="I6" s="127">
        <f>I17/48600*100000</f>
        <v>12.345679012345679</v>
      </c>
      <c r="J6" s="127">
        <f>J17/48743*100000</f>
        <v>10.25788318322631</v>
      </c>
      <c r="K6" s="134">
        <f>K17/48923*100000</f>
        <v>2.044028371113791</v>
      </c>
      <c r="L6" s="127">
        <v>8.2</v>
      </c>
      <c r="M6" s="157">
        <v>10.2</v>
      </c>
      <c r="N6" s="145"/>
    </row>
    <row r="7" spans="1:14" ht="24" customHeight="1">
      <c r="A7" s="59" t="s">
        <v>5</v>
      </c>
      <c r="B7" s="107">
        <v>0</v>
      </c>
      <c r="C7" s="18">
        <v>0</v>
      </c>
      <c r="D7" s="16">
        <f>D18/5676*100000</f>
        <v>17.618040873854827</v>
      </c>
      <c r="E7" s="79">
        <f>E18/5676*100000</f>
        <v>17.618040873854827</v>
      </c>
      <c r="F7" s="79">
        <f>F18/5676*100000</f>
        <v>0</v>
      </c>
      <c r="G7" s="19">
        <f>G18/6108*100000</f>
        <v>0</v>
      </c>
      <c r="H7" s="19">
        <f>H18/6085*100000</f>
        <v>0</v>
      </c>
      <c r="I7" s="128">
        <f>I18/6114*100000</f>
        <v>16.35590448151783</v>
      </c>
      <c r="J7" s="128">
        <f>J18/6212*100000</f>
        <v>0</v>
      </c>
      <c r="K7" s="135">
        <f>K18/6268*100000</f>
        <v>15.954052329291642</v>
      </c>
      <c r="L7" s="128">
        <v>0</v>
      </c>
      <c r="M7" s="158">
        <v>0</v>
      </c>
      <c r="N7" s="145"/>
    </row>
    <row r="8" spans="1:14" ht="24" customHeight="1">
      <c r="A8" s="111" t="s">
        <v>6</v>
      </c>
      <c r="B8" s="108">
        <v>16.4</v>
      </c>
      <c r="C8" s="20">
        <v>15.6</v>
      </c>
      <c r="D8" s="7">
        <f>D19/236935*100000</f>
        <v>9.707303690885686</v>
      </c>
      <c r="E8" s="61">
        <f>E19/236935*100000</f>
        <v>13.083757148585056</v>
      </c>
      <c r="F8" s="61">
        <f>F19/236935*100000</f>
        <v>12.239643784160213</v>
      </c>
      <c r="G8" s="7">
        <f>G19/236842*100000</f>
        <v>10.133337837039038</v>
      </c>
      <c r="H8" s="7">
        <f>H19/235963*100000</f>
        <v>11.018676656933502</v>
      </c>
      <c r="I8" s="61">
        <f>I19/234785*100000</f>
        <v>14.907255574248783</v>
      </c>
      <c r="J8" s="61">
        <f>J19/233983*100000</f>
        <v>9.829773957937114</v>
      </c>
      <c r="K8" s="136">
        <f>K19/232773*100000</f>
        <v>6.0144432558758965</v>
      </c>
      <c r="L8" s="177">
        <v>5.2</v>
      </c>
      <c r="M8" s="159">
        <v>9.1</v>
      </c>
      <c r="N8" s="145"/>
    </row>
    <row r="9" spans="1:14" ht="24" customHeight="1">
      <c r="A9" s="111" t="s">
        <v>7</v>
      </c>
      <c r="B9" s="108">
        <v>13.5</v>
      </c>
      <c r="C9" s="20">
        <v>12.7</v>
      </c>
      <c r="D9" s="21">
        <f>D20/1173994*100000</f>
        <v>11.839924224484964</v>
      </c>
      <c r="E9" s="80">
        <f>E20/1173994*100000</f>
        <v>11.158489736744823</v>
      </c>
      <c r="F9" s="80">
        <f>F20/1173994*100000</f>
        <v>11.073310425777304</v>
      </c>
      <c r="G9" s="21">
        <f>G20/1170414*100000</f>
        <v>9.569263525555915</v>
      </c>
      <c r="H9" s="21">
        <f>H20/1166656*100000</f>
        <v>11.057243951944704</v>
      </c>
      <c r="I9" s="80">
        <f>I20/1164447*100000</f>
        <v>10.734709265428139</v>
      </c>
      <c r="J9" s="80">
        <f>J20/1166315*100000</f>
        <v>11.403437321821292</v>
      </c>
      <c r="K9" s="137">
        <f>K20/1162953*100000</f>
        <v>9.802631748660522</v>
      </c>
      <c r="L9" s="175">
        <v>9</v>
      </c>
      <c r="M9" s="173">
        <v>8.8</v>
      </c>
      <c r="N9" s="150"/>
    </row>
    <row r="10" spans="1:14" ht="24" customHeight="1">
      <c r="A10" s="112" t="s">
        <v>8</v>
      </c>
      <c r="B10" s="108">
        <v>15.2</v>
      </c>
      <c r="C10" s="20">
        <v>14.3</v>
      </c>
      <c r="D10" s="7">
        <f>D21/127756*100</f>
        <v>12.768871912082409</v>
      </c>
      <c r="E10" s="61">
        <f>E21/127756*100</f>
        <v>11.987695294154483</v>
      </c>
      <c r="F10" s="61">
        <f>F21/127756*100</f>
        <v>12.656939791477503</v>
      </c>
      <c r="G10" s="7">
        <f>G21/127771*100</f>
        <v>12.430050637468597</v>
      </c>
      <c r="H10" s="7">
        <f>H21/127692*100</f>
        <v>12.198101682172728</v>
      </c>
      <c r="I10" s="61">
        <f>I21/126371*100</f>
        <v>11.7835579365519</v>
      </c>
      <c r="J10" s="61">
        <f>J21/127799*100</f>
        <v>11.287255768824481</v>
      </c>
      <c r="K10" s="136">
        <f>K21/127515*100</f>
        <v>10.918715445241736</v>
      </c>
      <c r="L10" s="175">
        <v>10.7</v>
      </c>
      <c r="M10" s="173">
        <v>10.1</v>
      </c>
      <c r="N10" s="150"/>
    </row>
    <row r="11" spans="1:14" ht="14.25">
      <c r="A11" s="8"/>
      <c r="B11" s="9"/>
      <c r="C11" s="1"/>
      <c r="D11" s="1"/>
      <c r="E11" s="8"/>
      <c r="F11" s="8"/>
      <c r="G11" s="8"/>
      <c r="H11" s="8"/>
      <c r="L11" s="151"/>
      <c r="M11" s="151"/>
      <c r="N11" s="8"/>
    </row>
    <row r="12" spans="1:14" ht="14.25">
      <c r="A12" s="1"/>
      <c r="B12" s="1"/>
      <c r="C12" s="1"/>
      <c r="D12" s="1"/>
      <c r="E12" s="1"/>
      <c r="F12" s="1"/>
      <c r="G12" s="1"/>
      <c r="H12" s="1"/>
      <c r="L12" s="152"/>
      <c r="M12" s="152"/>
      <c r="N12" s="8"/>
    </row>
    <row r="13" spans="1:14" ht="17.25">
      <c r="A13" s="35" t="s">
        <v>36</v>
      </c>
      <c r="B13" s="1"/>
      <c r="C13" s="1"/>
      <c r="D13" s="1"/>
      <c r="E13" s="1"/>
      <c r="F13" s="10"/>
      <c r="G13" s="10"/>
      <c r="H13" s="10"/>
      <c r="I13" s="10"/>
      <c r="L13" s="153" t="s">
        <v>9</v>
      </c>
      <c r="M13" s="153" t="s">
        <v>9</v>
      </c>
      <c r="N13" s="8"/>
    </row>
    <row r="14" spans="1:14" ht="24" customHeight="1">
      <c r="A14" s="101" t="s">
        <v>0</v>
      </c>
      <c r="B14" s="95" t="s">
        <v>1</v>
      </c>
      <c r="C14" s="71" t="s">
        <v>2</v>
      </c>
      <c r="D14" s="72" t="s">
        <v>3</v>
      </c>
      <c r="E14" s="75" t="s">
        <v>14</v>
      </c>
      <c r="F14" s="75" t="s">
        <v>15</v>
      </c>
      <c r="G14" s="72" t="s">
        <v>16</v>
      </c>
      <c r="H14" s="124" t="s">
        <v>17</v>
      </c>
      <c r="I14" s="129" t="s">
        <v>18</v>
      </c>
      <c r="J14" s="129" t="s">
        <v>19</v>
      </c>
      <c r="K14" s="138" t="s">
        <v>20</v>
      </c>
      <c r="L14" s="75" t="s">
        <v>22</v>
      </c>
      <c r="M14" s="155" t="s">
        <v>23</v>
      </c>
      <c r="N14" s="149"/>
    </row>
    <row r="15" spans="1:14" ht="24" customHeight="1">
      <c r="A15" s="102" t="s">
        <v>4</v>
      </c>
      <c r="B15" s="96">
        <v>26</v>
      </c>
      <c r="C15" s="41">
        <v>14</v>
      </c>
      <c r="D15" s="51">
        <v>12</v>
      </c>
      <c r="E15" s="88">
        <v>15</v>
      </c>
      <c r="F15" s="88">
        <v>13</v>
      </c>
      <c r="G15" s="51">
        <v>11</v>
      </c>
      <c r="H15" s="125">
        <v>12</v>
      </c>
      <c r="I15" s="130">
        <v>13</v>
      </c>
      <c r="J15" s="130">
        <v>12</v>
      </c>
      <c r="K15" s="139">
        <v>8</v>
      </c>
      <c r="L15" s="168">
        <v>7</v>
      </c>
      <c r="M15" s="164">
        <v>10</v>
      </c>
      <c r="N15" s="146"/>
    </row>
    <row r="16" spans="1:14" ht="24" customHeight="1">
      <c r="A16" s="65" t="s">
        <v>24</v>
      </c>
      <c r="B16" s="97"/>
      <c r="C16" s="38"/>
      <c r="D16" s="37">
        <f>4+3</f>
        <v>7</v>
      </c>
      <c r="E16" s="66">
        <v>9</v>
      </c>
      <c r="F16" s="66">
        <v>13</v>
      </c>
      <c r="G16" s="37">
        <v>7</v>
      </c>
      <c r="H16" s="25">
        <v>7</v>
      </c>
      <c r="I16" s="82">
        <v>15</v>
      </c>
      <c r="J16" s="82">
        <v>6</v>
      </c>
      <c r="K16" s="140">
        <v>4</v>
      </c>
      <c r="L16" s="168">
        <v>1</v>
      </c>
      <c r="M16" s="164">
        <v>6</v>
      </c>
      <c r="N16" s="146"/>
    </row>
    <row r="17" spans="1:14" ht="24" customHeight="1">
      <c r="A17" s="58" t="s">
        <v>25</v>
      </c>
      <c r="B17" s="98"/>
      <c r="C17" s="39"/>
      <c r="D17" s="40">
        <f>2+1</f>
        <v>3</v>
      </c>
      <c r="E17" s="67">
        <v>6</v>
      </c>
      <c r="F17" s="67">
        <v>3</v>
      </c>
      <c r="G17" s="40">
        <v>6</v>
      </c>
      <c r="H17" s="25">
        <v>7</v>
      </c>
      <c r="I17" s="82">
        <v>6</v>
      </c>
      <c r="J17" s="82">
        <v>5</v>
      </c>
      <c r="K17" s="140">
        <v>1</v>
      </c>
      <c r="L17" s="169">
        <v>4</v>
      </c>
      <c r="M17" s="165">
        <v>5</v>
      </c>
      <c r="N17" s="146"/>
    </row>
    <row r="18" spans="1:14" ht="24" customHeight="1">
      <c r="A18" s="68" t="s">
        <v>5</v>
      </c>
      <c r="B18" s="99">
        <v>0</v>
      </c>
      <c r="C18" s="42">
        <v>0</v>
      </c>
      <c r="D18" s="52">
        <v>1</v>
      </c>
      <c r="E18" s="89">
        <v>1</v>
      </c>
      <c r="F18" s="89">
        <v>0</v>
      </c>
      <c r="G18" s="52">
        <v>0</v>
      </c>
      <c r="H18" s="77">
        <v>0</v>
      </c>
      <c r="I18" s="87">
        <v>1</v>
      </c>
      <c r="J18" s="87">
        <v>0</v>
      </c>
      <c r="K18" s="141">
        <v>1</v>
      </c>
      <c r="L18" s="170">
        <v>0</v>
      </c>
      <c r="M18" s="166">
        <v>0</v>
      </c>
      <c r="N18" s="146"/>
    </row>
    <row r="19" spans="1:14" ht="24" customHeight="1">
      <c r="A19" s="103" t="s">
        <v>10</v>
      </c>
      <c r="B19" s="100">
        <v>39</v>
      </c>
      <c r="C19" s="30">
        <v>37</v>
      </c>
      <c r="D19" s="31">
        <f>SUM(D15:D18)</f>
        <v>23</v>
      </c>
      <c r="E19" s="70">
        <f>SUM(E15:E18)</f>
        <v>31</v>
      </c>
      <c r="F19" s="70">
        <f>SUM(F15:F18)</f>
        <v>29</v>
      </c>
      <c r="G19" s="31">
        <f>SUM(G15:G18)</f>
        <v>24</v>
      </c>
      <c r="H19" s="126">
        <v>26</v>
      </c>
      <c r="I19" s="85">
        <f>SUM(I15:I18)</f>
        <v>35</v>
      </c>
      <c r="J19" s="85">
        <f>SUM(J15:J18)</f>
        <v>23</v>
      </c>
      <c r="K19" s="142">
        <f>SUM(K15:K18)</f>
        <v>14</v>
      </c>
      <c r="L19" s="85">
        <v>12</v>
      </c>
      <c r="M19" s="167">
        <v>21</v>
      </c>
      <c r="N19" s="147"/>
    </row>
    <row r="20" spans="1:14" ht="24" customHeight="1">
      <c r="A20" s="103" t="s">
        <v>7</v>
      </c>
      <c r="B20" s="100">
        <v>160</v>
      </c>
      <c r="C20" s="30">
        <v>150</v>
      </c>
      <c r="D20" s="33">
        <v>139</v>
      </c>
      <c r="E20" s="90">
        <v>131</v>
      </c>
      <c r="F20" s="90">
        <v>130</v>
      </c>
      <c r="G20" s="33">
        <v>112</v>
      </c>
      <c r="H20" s="126">
        <v>129</v>
      </c>
      <c r="I20" s="131">
        <v>125</v>
      </c>
      <c r="J20" s="131">
        <v>133</v>
      </c>
      <c r="K20" s="143">
        <v>114</v>
      </c>
      <c r="L20" s="70">
        <v>104</v>
      </c>
      <c r="M20" s="171">
        <v>102</v>
      </c>
      <c r="N20" s="148"/>
    </row>
    <row r="21" spans="1:14" ht="24" customHeight="1">
      <c r="A21" s="104" t="s">
        <v>8</v>
      </c>
      <c r="B21" s="100">
        <v>19347</v>
      </c>
      <c r="C21" s="30">
        <v>18248</v>
      </c>
      <c r="D21" s="31">
        <v>16313</v>
      </c>
      <c r="E21" s="70">
        <v>15315</v>
      </c>
      <c r="F21" s="70">
        <v>16170</v>
      </c>
      <c r="G21" s="31">
        <v>15882</v>
      </c>
      <c r="H21" s="32">
        <v>15576</v>
      </c>
      <c r="I21" s="85">
        <v>14891</v>
      </c>
      <c r="J21" s="85">
        <v>14425</v>
      </c>
      <c r="K21" s="142">
        <v>13923</v>
      </c>
      <c r="L21" s="70">
        <v>13589</v>
      </c>
      <c r="M21" s="172">
        <v>12917</v>
      </c>
      <c r="N21" s="148"/>
    </row>
    <row r="22" spans="1:9" ht="14.25">
      <c r="A22" s="8"/>
      <c r="B22" s="1"/>
      <c r="C22" s="1"/>
      <c r="D22" s="1"/>
      <c r="E22" s="1"/>
      <c r="F22" s="1"/>
      <c r="G22" s="1"/>
      <c r="H22" s="1"/>
      <c r="I22" s="1"/>
    </row>
    <row r="23" spans="1:13" ht="24" customHeight="1">
      <c r="A23" s="35" t="s">
        <v>34</v>
      </c>
      <c r="B23" s="35"/>
      <c r="C23" s="8"/>
      <c r="D23" s="8"/>
      <c r="E23" s="1"/>
      <c r="F23" s="1"/>
      <c r="G23" s="93"/>
      <c r="H23" s="93"/>
      <c r="I23" s="93"/>
      <c r="J23" s="93"/>
      <c r="M23" s="93" t="s">
        <v>13</v>
      </c>
    </row>
    <row r="24" spans="1:13" ht="24" customHeight="1">
      <c r="A24" s="74" t="s">
        <v>0</v>
      </c>
      <c r="B24" s="75" t="s">
        <v>1</v>
      </c>
      <c r="C24" s="75" t="s">
        <v>2</v>
      </c>
      <c r="D24" s="72" t="s">
        <v>3</v>
      </c>
      <c r="E24" s="75" t="s">
        <v>14</v>
      </c>
      <c r="F24" s="75" t="s">
        <v>15</v>
      </c>
      <c r="G24" s="72" t="s">
        <v>16</v>
      </c>
      <c r="H24" s="72" t="s">
        <v>17</v>
      </c>
      <c r="I24" s="75" t="s">
        <v>18</v>
      </c>
      <c r="J24" s="75" t="s">
        <v>19</v>
      </c>
      <c r="K24" s="132" t="s">
        <v>20</v>
      </c>
      <c r="L24" s="75" t="s">
        <v>22</v>
      </c>
      <c r="M24" s="155" t="s">
        <v>23</v>
      </c>
    </row>
    <row r="25" spans="1:13" ht="24" customHeight="1">
      <c r="A25" s="54" t="s">
        <v>4</v>
      </c>
      <c r="B25" s="55">
        <v>12</v>
      </c>
      <c r="C25" s="55">
        <v>7.4</v>
      </c>
      <c r="D25" s="16">
        <f>D35/109074*100000</f>
        <v>6.417661404184314</v>
      </c>
      <c r="E25" s="79">
        <f>E35/109074*100000</f>
        <v>7.334470176210646</v>
      </c>
      <c r="F25" s="79">
        <f>F35/109074*100000</f>
        <v>8.251278948236976</v>
      </c>
      <c r="G25" s="94">
        <f>G35/109239*100000</f>
        <v>8.238815807541261</v>
      </c>
      <c r="H25" s="16">
        <f>H35/108779*100000</f>
        <v>4.596475422645915</v>
      </c>
      <c r="I25" s="79">
        <f>I35/108114*100000</f>
        <v>7.399596721978652</v>
      </c>
      <c r="J25" s="79">
        <f>J35/108114*100000</f>
        <v>8.324546312225984</v>
      </c>
      <c r="K25" s="133">
        <f>K35/107622*100000</f>
        <v>5.575068294586608</v>
      </c>
      <c r="L25" s="79">
        <v>3.7</v>
      </c>
      <c r="M25" s="156">
        <v>6.5</v>
      </c>
    </row>
    <row r="26" spans="1:13" ht="24" customHeight="1">
      <c r="A26" s="56" t="s">
        <v>24</v>
      </c>
      <c r="B26" s="57"/>
      <c r="C26" s="57"/>
      <c r="D26" s="16">
        <f>D36/74983*100000</f>
        <v>6.668178120373951</v>
      </c>
      <c r="E26" s="79">
        <f>E36/74983*100000</f>
        <v>8.001813744448743</v>
      </c>
      <c r="F26" s="79">
        <f>F36/74983*100000</f>
        <v>9.335449368523532</v>
      </c>
      <c r="G26" s="17">
        <f>G36/73214*100000</f>
        <v>0</v>
      </c>
      <c r="H26" s="17">
        <f>H36/72635*100000</f>
        <v>4.130240242307427</v>
      </c>
      <c r="I26" s="127">
        <f>I36/71957*100000</f>
        <v>11.11775087899718</v>
      </c>
      <c r="J26" s="127">
        <f>J36/70914*100000</f>
        <v>7.050793919395323</v>
      </c>
      <c r="K26" s="134">
        <f>K36/69960*100000</f>
        <v>2.858776443682104</v>
      </c>
      <c r="L26" s="79">
        <v>5.8</v>
      </c>
      <c r="M26" s="156">
        <v>5.9</v>
      </c>
    </row>
    <row r="27" spans="1:13" ht="24" customHeight="1">
      <c r="A27" s="58" t="s">
        <v>25</v>
      </c>
      <c r="B27" s="57"/>
      <c r="C27" s="57"/>
      <c r="D27" s="16">
        <f>D37/47202*100000</f>
        <v>4.237108597093344</v>
      </c>
      <c r="E27" s="79">
        <f>E37/47202*100000</f>
        <v>4.237108597093344</v>
      </c>
      <c r="F27" s="79">
        <f>F37/47202*100000</f>
        <v>4.237108597093344</v>
      </c>
      <c r="G27" s="17">
        <f>G37/48281*100000</f>
        <v>6.213624407116671</v>
      </c>
      <c r="H27" s="17">
        <f>H37/48464*100000</f>
        <v>6.190161769560912</v>
      </c>
      <c r="I27" s="127">
        <f>I37/48600*100000</f>
        <v>8.23045267489712</v>
      </c>
      <c r="J27" s="127">
        <f>J37/48743*100000</f>
        <v>4.103153273290523</v>
      </c>
      <c r="K27" s="134">
        <f>K37/48923*100000</f>
        <v>2.044028371113791</v>
      </c>
      <c r="L27" s="127">
        <v>2</v>
      </c>
      <c r="M27" s="157">
        <v>2</v>
      </c>
    </row>
    <row r="28" spans="1:13" ht="24" customHeight="1">
      <c r="A28" s="59" t="s">
        <v>5</v>
      </c>
      <c r="B28" s="60">
        <v>0</v>
      </c>
      <c r="C28" s="60">
        <v>0</v>
      </c>
      <c r="D28" s="16">
        <f>D38/5676*100000</f>
        <v>0</v>
      </c>
      <c r="E28" s="79">
        <f>E38/5676*100000</f>
        <v>17.618040873854827</v>
      </c>
      <c r="F28" s="79">
        <f>F38/5676*100000</f>
        <v>0</v>
      </c>
      <c r="G28" s="19">
        <f>G38/6108*100000</f>
        <v>0</v>
      </c>
      <c r="H28" s="19">
        <f>H38/6085*100000</f>
        <v>0</v>
      </c>
      <c r="I28" s="128">
        <f>I38/6114*100000</f>
        <v>16.35590448151783</v>
      </c>
      <c r="J28" s="128">
        <f>J38/6212*100000</f>
        <v>0</v>
      </c>
      <c r="K28" s="135">
        <f>K38/6268*100000</f>
        <v>0</v>
      </c>
      <c r="L28" s="128">
        <v>0</v>
      </c>
      <c r="M28" s="158">
        <v>0</v>
      </c>
    </row>
    <row r="29" spans="1:13" ht="24" customHeight="1">
      <c r="A29" s="53" t="s">
        <v>6</v>
      </c>
      <c r="B29" s="61">
        <v>8.4</v>
      </c>
      <c r="C29" s="61">
        <v>9.7</v>
      </c>
      <c r="D29" s="7">
        <f>D39/236935*100000</f>
        <v>5.908793550973895</v>
      </c>
      <c r="E29" s="61">
        <f>E39/236935*100000</f>
        <v>7.17496359761116</v>
      </c>
      <c r="F29" s="61">
        <f>F39/236935*100000</f>
        <v>7.59702027982358</v>
      </c>
      <c r="G29" s="7">
        <f>G39/236842*100000</f>
        <v>5.066668918519519</v>
      </c>
      <c r="H29" s="7">
        <f>H39/235963*100000</f>
        <v>4.661747816394943</v>
      </c>
      <c r="I29" s="61">
        <f>I39/234785*100000</f>
        <v>8.944353344549269</v>
      </c>
      <c r="J29" s="61">
        <f>J39/233983*100000</f>
        <v>6.838103622912775</v>
      </c>
      <c r="K29" s="136">
        <f>K39/232773*100000</f>
        <v>3.8664278073487903</v>
      </c>
      <c r="L29" s="177">
        <v>3.9</v>
      </c>
      <c r="M29" s="159">
        <v>5.2</v>
      </c>
    </row>
    <row r="30" spans="1:13" ht="24" customHeight="1">
      <c r="A30" s="53" t="s">
        <v>7</v>
      </c>
      <c r="B30" s="61">
        <v>7.3</v>
      </c>
      <c r="C30" s="61">
        <v>6.9</v>
      </c>
      <c r="D30" s="21">
        <f>D40/1173994*100000</f>
        <v>7.2402414322390065</v>
      </c>
      <c r="E30" s="80">
        <f>E40/1173994*100000</f>
        <v>5.877372456758723</v>
      </c>
      <c r="F30" s="80">
        <f>F40/1173994*100000</f>
        <v>6.7291655664339</v>
      </c>
      <c r="G30" s="21">
        <f>G40/1170414*100000</f>
        <v>5.382710733125202</v>
      </c>
      <c r="H30" s="21">
        <f>H40/1166656*100000</f>
        <v>6.514345274013933</v>
      </c>
      <c r="I30" s="80">
        <f>I40/1164447*100000</f>
        <v>4.122128357924406</v>
      </c>
      <c r="J30" s="80">
        <f>J40/1166315*100000</f>
        <v>6.516249898183595</v>
      </c>
      <c r="K30" s="137">
        <f>K40/1162953*100000</f>
        <v>5.589219856692403</v>
      </c>
      <c r="L30" s="80">
        <v>4.9</v>
      </c>
      <c r="M30" s="160">
        <v>4.3</v>
      </c>
    </row>
    <row r="31" spans="1:13" ht="24" customHeight="1">
      <c r="A31" s="53" t="s">
        <v>8</v>
      </c>
      <c r="B31" s="61">
        <v>10.4</v>
      </c>
      <c r="C31" s="61">
        <v>9.9</v>
      </c>
      <c r="D31" s="7">
        <f>D41/127756*100</f>
        <v>8.85907511193212</v>
      </c>
      <c r="E31" s="61">
        <f>E41/127756*100</f>
        <v>8.212530135570931</v>
      </c>
      <c r="F31" s="61">
        <f>F41/127756*100</f>
        <v>7.987100410156861</v>
      </c>
      <c r="G31" s="7">
        <f>G41/127771*100</f>
        <v>7.677015911278772</v>
      </c>
      <c r="H31" s="7">
        <f>H41/127692*100</f>
        <v>7.55803026031388</v>
      </c>
      <c r="I31" s="61">
        <f>I41/126371*100</f>
        <v>5.433999889215089</v>
      </c>
      <c r="J31" s="61">
        <f>J41/127799*100</f>
        <v>6.771570982558549</v>
      </c>
      <c r="K31" s="136">
        <f>K41/127515*100</f>
        <v>6.459632200133318</v>
      </c>
      <c r="L31" s="80">
        <v>6.4</v>
      </c>
      <c r="M31" s="160">
        <v>6</v>
      </c>
    </row>
    <row r="32" spans="1:13" ht="24" customHeight="1">
      <c r="A32" s="45"/>
      <c r="B32" s="62"/>
      <c r="C32" s="63"/>
      <c r="D32" s="8"/>
      <c r="E32" s="8"/>
      <c r="F32" s="8"/>
      <c r="G32" s="8"/>
      <c r="H32" s="8"/>
      <c r="K32" s="151"/>
      <c r="L32" s="154"/>
      <c r="M32" s="154"/>
    </row>
    <row r="33" spans="1:13" ht="24" customHeight="1">
      <c r="A33" s="35" t="s">
        <v>35</v>
      </c>
      <c r="B33" s="1"/>
      <c r="C33" s="1"/>
      <c r="D33" s="1"/>
      <c r="E33" s="1"/>
      <c r="F33" s="10"/>
      <c r="G33" s="10"/>
      <c r="H33" s="10"/>
      <c r="I33" s="10"/>
      <c r="L33" s="153" t="s">
        <v>9</v>
      </c>
      <c r="M33" s="153" t="s">
        <v>9</v>
      </c>
    </row>
    <row r="34" spans="1:13" ht="24" customHeight="1">
      <c r="A34" s="76" t="s">
        <v>0</v>
      </c>
      <c r="B34" s="75" t="s">
        <v>1</v>
      </c>
      <c r="C34" s="75" t="s">
        <v>2</v>
      </c>
      <c r="D34" s="72" t="s">
        <v>3</v>
      </c>
      <c r="E34" s="75" t="s">
        <v>14</v>
      </c>
      <c r="F34" s="75" t="s">
        <v>15</v>
      </c>
      <c r="G34" s="72" t="s">
        <v>16</v>
      </c>
      <c r="H34" s="124" t="s">
        <v>17</v>
      </c>
      <c r="I34" s="129" t="s">
        <v>18</v>
      </c>
      <c r="J34" s="129" t="s">
        <v>19</v>
      </c>
      <c r="K34" s="138" t="s">
        <v>20</v>
      </c>
      <c r="L34" s="75" t="s">
        <v>22</v>
      </c>
      <c r="M34" s="155" t="s">
        <v>23</v>
      </c>
    </row>
    <row r="35" spans="1:13" ht="24" customHeight="1">
      <c r="A35" s="65" t="s">
        <v>4</v>
      </c>
      <c r="B35" s="66">
        <v>13</v>
      </c>
      <c r="C35" s="66">
        <v>8</v>
      </c>
      <c r="D35" s="51">
        <v>7</v>
      </c>
      <c r="E35" s="88">
        <v>8</v>
      </c>
      <c r="F35" s="88">
        <v>9</v>
      </c>
      <c r="G35" s="51">
        <v>9</v>
      </c>
      <c r="H35" s="125">
        <v>5</v>
      </c>
      <c r="I35" s="130">
        <v>8</v>
      </c>
      <c r="J35" s="130">
        <v>9</v>
      </c>
      <c r="K35" s="139">
        <v>6</v>
      </c>
      <c r="L35" s="168">
        <v>4</v>
      </c>
      <c r="M35" s="164">
        <v>7</v>
      </c>
    </row>
    <row r="36" spans="1:13" ht="24" customHeight="1">
      <c r="A36" s="58" t="s">
        <v>24</v>
      </c>
      <c r="B36" s="67"/>
      <c r="C36" s="67"/>
      <c r="D36" s="40">
        <v>5</v>
      </c>
      <c r="E36" s="67">
        <v>6</v>
      </c>
      <c r="F36" s="67">
        <v>7</v>
      </c>
      <c r="G36" s="40">
        <v>0</v>
      </c>
      <c r="H36" s="25">
        <v>3</v>
      </c>
      <c r="I36" s="82">
        <v>8</v>
      </c>
      <c r="J36" s="82">
        <v>5</v>
      </c>
      <c r="K36" s="140">
        <v>2</v>
      </c>
      <c r="L36" s="168">
        <v>4</v>
      </c>
      <c r="M36" s="164">
        <v>4</v>
      </c>
    </row>
    <row r="37" spans="1:13" ht="24" customHeight="1">
      <c r="A37" s="58" t="s">
        <v>25</v>
      </c>
      <c r="B37" s="67"/>
      <c r="C37" s="67"/>
      <c r="D37" s="40">
        <v>2</v>
      </c>
      <c r="E37" s="67">
        <v>2</v>
      </c>
      <c r="F37" s="67">
        <v>2</v>
      </c>
      <c r="G37" s="40">
        <v>3</v>
      </c>
      <c r="H37" s="25">
        <v>3</v>
      </c>
      <c r="I37" s="82">
        <v>4</v>
      </c>
      <c r="J37" s="82">
        <v>2</v>
      </c>
      <c r="K37" s="140">
        <v>1</v>
      </c>
      <c r="L37" s="169">
        <v>1</v>
      </c>
      <c r="M37" s="165">
        <v>1</v>
      </c>
    </row>
    <row r="38" spans="1:13" ht="24" customHeight="1">
      <c r="A38" s="68" t="s">
        <v>5</v>
      </c>
      <c r="B38" s="69">
        <v>0</v>
      </c>
      <c r="C38" s="69">
        <v>0</v>
      </c>
      <c r="D38" s="52">
        <v>0</v>
      </c>
      <c r="E38" s="89">
        <v>1</v>
      </c>
      <c r="F38" s="89">
        <v>0</v>
      </c>
      <c r="G38" s="52">
        <v>0</v>
      </c>
      <c r="H38" s="77">
        <v>0</v>
      </c>
      <c r="I38" s="87">
        <v>1</v>
      </c>
      <c r="J38" s="87">
        <v>0</v>
      </c>
      <c r="K38" s="141">
        <v>0</v>
      </c>
      <c r="L38" s="170">
        <v>0</v>
      </c>
      <c r="M38" s="166">
        <v>0</v>
      </c>
    </row>
    <row r="39" spans="1:13" ht="24" customHeight="1">
      <c r="A39" s="64" t="s">
        <v>10</v>
      </c>
      <c r="B39" s="70">
        <v>20</v>
      </c>
      <c r="C39" s="70">
        <v>23</v>
      </c>
      <c r="D39" s="31">
        <f aca="true" t="shared" si="0" ref="D39:K39">SUM(D35:D38)</f>
        <v>14</v>
      </c>
      <c r="E39" s="70">
        <f t="shared" si="0"/>
        <v>17</v>
      </c>
      <c r="F39" s="70">
        <f t="shared" si="0"/>
        <v>18</v>
      </c>
      <c r="G39" s="31">
        <f t="shared" si="0"/>
        <v>12</v>
      </c>
      <c r="H39" s="126">
        <f t="shared" si="0"/>
        <v>11</v>
      </c>
      <c r="I39" s="85">
        <f t="shared" si="0"/>
        <v>21</v>
      </c>
      <c r="J39" s="85">
        <f t="shared" si="0"/>
        <v>16</v>
      </c>
      <c r="K39" s="142">
        <f t="shared" si="0"/>
        <v>9</v>
      </c>
      <c r="L39" s="85">
        <v>9</v>
      </c>
      <c r="M39" s="167">
        <v>12</v>
      </c>
    </row>
    <row r="40" spans="1:13" ht="24" customHeight="1">
      <c r="A40" s="64" t="s">
        <v>7</v>
      </c>
      <c r="B40" s="70">
        <v>86</v>
      </c>
      <c r="C40" s="70">
        <v>82</v>
      </c>
      <c r="D40" s="33">
        <v>85</v>
      </c>
      <c r="E40" s="90">
        <v>69</v>
      </c>
      <c r="F40" s="90">
        <v>79</v>
      </c>
      <c r="G40" s="33">
        <v>63</v>
      </c>
      <c r="H40" s="126">
        <v>76</v>
      </c>
      <c r="I40" s="131">
        <v>48</v>
      </c>
      <c r="J40" s="131">
        <v>76</v>
      </c>
      <c r="K40" s="143">
        <v>65</v>
      </c>
      <c r="L40" s="70">
        <v>57</v>
      </c>
      <c r="M40" s="171">
        <v>50</v>
      </c>
    </row>
    <row r="41" spans="1:13" ht="24" customHeight="1">
      <c r="A41" s="64" t="s">
        <v>8</v>
      </c>
      <c r="B41" s="70">
        <v>13220</v>
      </c>
      <c r="C41" s="70">
        <v>12656</v>
      </c>
      <c r="D41" s="31">
        <v>11318</v>
      </c>
      <c r="E41" s="70">
        <v>10492</v>
      </c>
      <c r="F41" s="70">
        <v>10204</v>
      </c>
      <c r="G41" s="31">
        <v>9809</v>
      </c>
      <c r="H41" s="32">
        <v>9651</v>
      </c>
      <c r="I41" s="85">
        <v>6867</v>
      </c>
      <c r="J41" s="85">
        <v>8654</v>
      </c>
      <c r="K41" s="142">
        <v>8237</v>
      </c>
      <c r="L41" s="70">
        <v>8119</v>
      </c>
      <c r="M41" s="172">
        <v>7651</v>
      </c>
    </row>
  </sheetData>
  <sheetProtection/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Footer>&amp;R
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2016-09-28T02:15:00Z</cp:lastPrinted>
  <dcterms:created xsi:type="dcterms:W3CDTF">2007-01-19T09:42:23Z</dcterms:created>
  <dcterms:modified xsi:type="dcterms:W3CDTF">2016-09-30T04:47:24Z</dcterms:modified>
  <cp:category/>
  <cp:version/>
  <cp:contentType/>
  <cp:contentStatus/>
</cp:coreProperties>
</file>